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defaultThemeVersion="124226"/>
  <bookViews>
    <workbookView xWindow="0" yWindow="0" windowWidth="15360" windowHeight="6870" activeTab="2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1" hidden="1">'10 класс'!$A$5:$AC$5</definedName>
    <definedName name="_xlnm._FilterDatabase" localSheetId="2" hidden="1">'11 класс'!$A$5:$AD$5</definedName>
    <definedName name="_xlnm._FilterDatabase" localSheetId="0" hidden="1">'9 класс'!$A$5:$AC$5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класс'!$5:$5</definedName>
    <definedName name="_xlnm.Print_Titles" localSheetId="2">'11 класс'!$A:$F,'11 класс'!$5:$5</definedName>
    <definedName name="_xlnm.Print_Titles" localSheetId="0">'9 класс'!$A:$F,'9 класс'!$5:$5</definedName>
    <definedName name="класс">[2]Класс!$A$1:$A$4</definedName>
    <definedName name="пол">[2]пол!$A$1:$A$2</definedName>
  </definedNames>
  <calcPr calcId="124519"/>
</workbook>
</file>

<file path=xl/calcChain.xml><?xml version="1.0" encoding="utf-8"?>
<calcChain xmlns="http://schemas.openxmlformats.org/spreadsheetml/2006/main">
  <c r="O15" i="2"/>
  <c r="Y7" i="3"/>
  <c r="V7" s="1"/>
  <c r="U7" s="1"/>
  <c r="Y8"/>
  <c r="V8" s="1"/>
  <c r="U8" s="1"/>
  <c r="Y9"/>
  <c r="V9" s="1"/>
  <c r="U9" s="1"/>
  <c r="Y10"/>
  <c r="V10" s="1"/>
  <c r="U10" s="1"/>
  <c r="Y11"/>
  <c r="V11" s="1"/>
  <c r="U11" s="1"/>
  <c r="O11" s="1"/>
  <c r="Y12"/>
  <c r="V12" s="1"/>
  <c r="U12" s="1"/>
  <c r="Y13"/>
  <c r="V13" s="1"/>
  <c r="U13" s="1"/>
  <c r="Y14"/>
  <c r="V14" s="1"/>
  <c r="U14" s="1"/>
  <c r="Y15"/>
  <c r="Y16"/>
  <c r="V16" s="1"/>
  <c r="U16" s="1"/>
  <c r="Y17"/>
  <c r="V17" s="1"/>
  <c r="U17" s="1"/>
  <c r="V15"/>
  <c r="U15" s="1"/>
  <c r="Y6"/>
  <c r="V6" s="1"/>
  <c r="U6" s="1"/>
  <c r="Q6" i="2"/>
  <c r="P6" s="1"/>
  <c r="Q7"/>
  <c r="P7" s="1"/>
  <c r="Q8"/>
  <c r="P8" s="1"/>
  <c r="Q9"/>
  <c r="P9" s="1"/>
  <c r="Q10"/>
  <c r="P10" s="1"/>
  <c r="Q11"/>
  <c r="P11" s="1"/>
  <c r="Q12"/>
  <c r="P12" s="1"/>
  <c r="Q14"/>
  <c r="P14" s="1"/>
  <c r="Q13"/>
  <c r="P13" s="1"/>
  <c r="Q15"/>
  <c r="P15" s="1"/>
  <c r="Q6" i="1"/>
  <c r="P6" s="1"/>
  <c r="O6" s="1"/>
  <c r="Q7"/>
  <c r="P7" s="1"/>
  <c r="O7" s="1"/>
  <c r="Q8"/>
  <c r="P8" s="1"/>
  <c r="O8" s="1"/>
  <c r="Q9"/>
  <c r="P9" s="1"/>
  <c r="O9" s="1"/>
  <c r="Q10"/>
  <c r="P10" s="1"/>
  <c r="O10" s="1"/>
  <c r="Q11"/>
  <c r="P11" s="1"/>
  <c r="O11" s="1"/>
  <c r="Q12"/>
  <c r="P12" s="1"/>
  <c r="Q13"/>
  <c r="P13" s="1"/>
  <c r="Q14"/>
  <c r="P14" s="1"/>
  <c r="Q15"/>
  <c r="P15" s="1"/>
  <c r="O15" s="1"/>
  <c r="Q16"/>
  <c r="P16" s="1"/>
  <c r="Q17"/>
  <c r="P17" s="1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U16" s="1"/>
  <c r="V17"/>
  <c r="U17" s="1"/>
  <c r="Q6" i="3"/>
  <c r="P6" s="1"/>
  <c r="Q7"/>
  <c r="P7" s="1"/>
  <c r="Q8"/>
  <c r="P8" s="1"/>
  <c r="Q9"/>
  <c r="P9" s="1"/>
  <c r="O9" s="1"/>
  <c r="Q10"/>
  <c r="P10" s="1"/>
  <c r="Q11"/>
  <c r="P11" s="1"/>
  <c r="Q12"/>
  <c r="P12" s="1"/>
  <c r="Q13"/>
  <c r="P13" s="1"/>
  <c r="O13" s="1"/>
  <c r="Q14"/>
  <c r="P14" s="1"/>
  <c r="O14" s="1"/>
  <c r="Q15"/>
  <c r="P15" s="1"/>
  <c r="O15" s="1"/>
  <c r="Q16"/>
  <c r="P16" s="1"/>
  <c r="Q17"/>
  <c r="P17" s="1"/>
  <c r="O17" s="1"/>
  <c r="O6" l="1"/>
  <c r="O12" i="2"/>
  <c r="O7" i="3"/>
  <c r="O17" i="1"/>
  <c r="O13"/>
  <c r="O10" i="3"/>
  <c r="O14" i="1"/>
  <c r="O16" i="3"/>
  <c r="O12"/>
  <c r="O8"/>
  <c r="O16" i="1"/>
  <c r="O12"/>
  <c r="V6" i="2"/>
  <c r="U6" s="1"/>
  <c r="O6" s="1"/>
  <c r="V7"/>
  <c r="U7" s="1"/>
  <c r="O7" s="1"/>
  <c r="V8"/>
  <c r="U8" s="1"/>
  <c r="O8" s="1"/>
  <c r="V9"/>
  <c r="U9" s="1"/>
  <c r="O9" s="1"/>
  <c r="V10"/>
  <c r="U10" s="1"/>
  <c r="O10" s="1"/>
  <c r="V11"/>
  <c r="U11" s="1"/>
  <c r="O11" s="1"/>
  <c r="V12"/>
  <c r="U12" s="1"/>
  <c r="V14"/>
  <c r="U14" s="1"/>
  <c r="O14" s="1"/>
  <c r="V13"/>
  <c r="U13" s="1"/>
  <c r="O13" s="1"/>
  <c r="V15"/>
  <c r="A7" l="1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<sst xmlns="http://schemas.openxmlformats.org/spreadsheetml/2006/main" count="454" uniqueCount="207">
  <si>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</si>
  <si>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</si>
  <si>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</si>
  <si>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</si>
  <si>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</si>
  <si>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</si>
  <si>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</si>
  <si>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</si>
  <si>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</si>
  <si>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</si>
  <si>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</si>
  <si>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</si>
  <si>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</si>
  <si>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</si>
  <si>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</si>
  <si>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</si>
  <si>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</si>
  <si>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</si>
  <si>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</si>
  <si>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</si>
  <si>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</si>
  <si>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</si>
  <si>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</si>
  <si>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Боровичский</t>
  </si>
  <si>
    <t>жен.</t>
  </si>
  <si>
    <t>муж.</t>
  </si>
  <si>
    <t>Сергеевна</t>
  </si>
  <si>
    <t>Александр</t>
  </si>
  <si>
    <t>Александровна</t>
  </si>
  <si>
    <t>Владимировна</t>
  </si>
  <si>
    <t>Мария</t>
  </si>
  <si>
    <t>Анастасия</t>
  </si>
  <si>
    <t>Андреевна</t>
  </si>
  <si>
    <t>Андреевич</t>
  </si>
  <si>
    <t>Сергеевич</t>
  </si>
  <si>
    <t>Софья</t>
  </si>
  <si>
    <t>Биология</t>
  </si>
  <si>
    <t>Алексеевна</t>
  </si>
  <si>
    <t>Полина</t>
  </si>
  <si>
    <t>Елизавета</t>
  </si>
  <si>
    <t>Наталья</t>
  </si>
  <si>
    <t>Алексеевич</t>
  </si>
  <si>
    <t>Валерия</t>
  </si>
  <si>
    <t>Российская Федерация</t>
  </si>
  <si>
    <t>не имеются</t>
  </si>
  <si>
    <t>Муниципальное автономное общеобразовательное учреждение "Гимназия" г. Старая Русса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</si>
  <si>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</si>
  <si>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</si>
  <si>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"Гимназия "Исток"</t>
  </si>
  <si>
    <t>7</t>
  </si>
  <si>
    <t>8</t>
  </si>
  <si>
    <t>9</t>
  </si>
  <si>
    <t>10</t>
  </si>
  <si>
    <t>Иван</t>
  </si>
  <si>
    <t>Надежда</t>
  </si>
  <si>
    <t>Муниципальное автономное общеобразовательное учреждение "Средняя общеобразовательная школа № 8"</t>
  </si>
  <si>
    <t>Георгиевич</t>
  </si>
  <si>
    <t>Батецкий</t>
  </si>
  <si>
    <t>Даниил</t>
  </si>
  <si>
    <t>Максимова</t>
  </si>
  <si>
    <t>Дворцов</t>
  </si>
  <si>
    <t>Муниципальное автономное общеобразовательное учреждение "Гимназия  "Гармония"</t>
  </si>
  <si>
    <t>Викторовна</t>
  </si>
  <si>
    <t>Ксения</t>
  </si>
  <si>
    <t>Место проведения олимпиады</t>
  </si>
  <si>
    <t>Окуловский</t>
  </si>
  <si>
    <t>Павлович</t>
  </si>
  <si>
    <t>Макс. балл практика 60 б.</t>
  </si>
  <si>
    <t>Общий макс. балл 189 б.</t>
  </si>
  <si>
    <t>Ульяна</t>
  </si>
  <si>
    <t>Кира</t>
  </si>
  <si>
    <t>Титор</t>
  </si>
  <si>
    <t>Ярослав</t>
  </si>
  <si>
    <t>Владимир</t>
  </si>
  <si>
    <t>Рогачев</t>
  </si>
  <si>
    <t>Муниципальное автономное общеобразовательное учреждение "Средняя общеобразовательная школа № 18"</t>
  </si>
  <si>
    <t>Куликова</t>
  </si>
  <si>
    <t>Антон</t>
  </si>
  <si>
    <t>Добринская</t>
  </si>
  <si>
    <t>Василенко</t>
  </si>
  <si>
    <t>Арина</t>
  </si>
  <si>
    <t>Анищенко</t>
  </si>
  <si>
    <t>Мурашов</t>
  </si>
  <si>
    <t xml:space="preserve">Павел </t>
  </si>
  <si>
    <t>Романович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</si>
  <si>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</si>
  <si>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Пушкин</t>
  </si>
  <si>
    <t>Сухарева</t>
  </si>
  <si>
    <t>Трошкина</t>
  </si>
  <si>
    <t>Ильинична</t>
  </si>
  <si>
    <t>Муниципальное автономное общеобразовательное учреждение "Средняя общеобразовательная школа № 9"</t>
  </si>
  <si>
    <t>Цветков</t>
  </si>
  <si>
    <t>Никита</t>
  </si>
  <si>
    <t>Крестецкий</t>
  </si>
  <si>
    <t>Егорова</t>
  </si>
  <si>
    <t>Диана</t>
  </si>
  <si>
    <t>Автономное муниципальное общеобразовательное учреждение «Основная общеобразовательная школа № 4»</t>
  </si>
  <si>
    <t>Новгородский</t>
  </si>
  <si>
    <t>Никулина</t>
  </si>
  <si>
    <t xml:space="preserve"> Ксения </t>
  </si>
  <si>
    <t>Муниципальное автономное общеобразовательное учреждение «Савинская основная общеобразовательная школа»</t>
  </si>
  <si>
    <t>Ангелина</t>
  </si>
  <si>
    <t>Джульетта</t>
  </si>
  <si>
    <t>Аршаковна</t>
  </si>
  <si>
    <t>Муниципальное автономное общеобразовательное учреждение «Средняя общеобразовательная школа № 1» г.Боровичи</t>
  </si>
  <si>
    <t>Парфинский</t>
  </si>
  <si>
    <t>Муниципальное автономное общеобразовательное учреждение «Средняя школа п.Пола»</t>
  </si>
  <si>
    <t>Бирюкова</t>
  </si>
  <si>
    <t>Муниципальное автономное общеобразовательное учреждение  «Средняя школа №13 с углубленным изучением предметов»</t>
  </si>
  <si>
    <t>Григорьева</t>
  </si>
  <si>
    <t>Ирина</t>
  </si>
  <si>
    <t>Михайловна</t>
  </si>
  <si>
    <t>Муниципальное автономное общеобразовательное учреждение "Гимназия "Новоскул"</t>
  </si>
  <si>
    <t>Миронова</t>
  </si>
  <si>
    <t>Семенова</t>
  </si>
  <si>
    <t>Анатольевна</t>
  </si>
  <si>
    <t>Тихонова</t>
  </si>
  <si>
    <t>Евгения</t>
  </si>
  <si>
    <t>Муниципальное автономное общеобразовательное учреждение "Средняя школа №36 имени Гавриила Романовича Державина"</t>
  </si>
  <si>
    <t>Лёхин</t>
  </si>
  <si>
    <t>Алексей</t>
  </si>
  <si>
    <t xml:space="preserve">Муниципальное автономное общеобразовательное учреждение  «Средняя общеобразовательная школа № 2» </t>
  </si>
  <si>
    <t>Шаркова</t>
  </si>
  <si>
    <t>Марина</t>
  </si>
  <si>
    <t xml:space="preserve">Федорова </t>
  </si>
  <si>
    <t>муниципальное автономное общеобразовательное учреждение "Средняя школа п.Боровёнка"</t>
  </si>
  <si>
    <t>Артемьева</t>
  </si>
  <si>
    <t>Кристина</t>
  </si>
  <si>
    <t>Романовна</t>
  </si>
  <si>
    <t>Дядюша</t>
  </si>
  <si>
    <t>Коротков</t>
  </si>
  <si>
    <t>Кириллович</t>
  </si>
  <si>
    <t>Муниципальное автономное общеобразовательное учреждение "Средняя общеобразовательная школа № 4"</t>
  </si>
  <si>
    <t xml:space="preserve">Гоношилова </t>
  </si>
  <si>
    <t>Карина</t>
  </si>
  <si>
    <t>Муниципальное автономное общеобразовательное учреждение «Средняя школа п. Батецкий»</t>
  </si>
  <si>
    <t>Захарова</t>
  </si>
  <si>
    <t>Сабирьянова</t>
  </si>
  <si>
    <t xml:space="preserve">Кузнецова </t>
  </si>
  <si>
    <t xml:space="preserve">Вихрова  </t>
  </si>
  <si>
    <t xml:space="preserve">Потапов </t>
  </si>
  <si>
    <t xml:space="preserve">Григорий </t>
  </si>
  <si>
    <t>Государственное областное автономное общеобразовательное учреждение "Гимназия № 3"</t>
  </si>
  <si>
    <t>Б9-1</t>
  </si>
  <si>
    <t>Б9-2</t>
  </si>
  <si>
    <t>Б9-3</t>
  </si>
  <si>
    <t>Б9-4</t>
  </si>
  <si>
    <t>Б9-5</t>
  </si>
  <si>
    <t>Б9-6</t>
  </si>
  <si>
    <t>Б9-7</t>
  </si>
  <si>
    <t>Б9-8</t>
  </si>
  <si>
    <t>Б9-10</t>
  </si>
  <si>
    <t>Б9-12</t>
  </si>
  <si>
    <t>Б10-1</t>
  </si>
  <si>
    <t>Б10-2</t>
  </si>
  <si>
    <t>Б10-3</t>
  </si>
  <si>
    <t>Б10-4</t>
  </si>
  <si>
    <t>Б10-5</t>
  </si>
  <si>
    <t>Б10-6</t>
  </si>
  <si>
    <t>Б10-7</t>
  </si>
  <si>
    <t>Б10-8</t>
  </si>
  <si>
    <t>Б10-9</t>
  </si>
  <si>
    <t>Б10-10</t>
  </si>
  <si>
    <t>Б10-11</t>
  </si>
  <si>
    <t>Б10-12</t>
  </si>
  <si>
    <t>Б11-1</t>
  </si>
  <si>
    <t>Б11-2</t>
  </si>
  <si>
    <t>Б11-3</t>
  </si>
  <si>
    <t>Б11-4</t>
  </si>
  <si>
    <t>Б11-5</t>
  </si>
  <si>
    <t>Б11-6</t>
  </si>
  <si>
    <t>Б11-7</t>
  </si>
  <si>
    <t>Б11-8</t>
  </si>
  <si>
    <t>Б11-9</t>
  </si>
  <si>
    <t>Б11-10</t>
  </si>
  <si>
    <t>Б11-11</t>
  </si>
  <si>
    <t>Б11-12</t>
  </si>
  <si>
    <t>задание 1 (35 бал.)</t>
  </si>
  <si>
    <t>задание 2 (65 бал)</t>
  </si>
  <si>
    <t>задание 3 (50 бал)</t>
  </si>
  <si>
    <t>задание 1 (50 бал.)</t>
  </si>
  <si>
    <t>задание 2 (80 бал)</t>
  </si>
  <si>
    <t>морфологическое описание растения (40 бал)</t>
  </si>
  <si>
    <t>биология человека (40 бал)</t>
  </si>
  <si>
    <t>зоология беспозвоночных (40 бал)</t>
  </si>
  <si>
    <t>зоология позвоночных (50 бал)</t>
  </si>
  <si>
    <t>анатомия растений (50бал)</t>
  </si>
  <si>
    <t>физиология человека и животных (50 бал)</t>
  </si>
  <si>
    <t>экология и этология (50 бал)</t>
  </si>
  <si>
    <t>биохимия и микробиология (50 бал)</t>
  </si>
  <si>
    <t>Итог теория макс. 180 б.</t>
  </si>
  <si>
    <t>Итог практика макс. 120 б.</t>
  </si>
  <si>
    <t>Результат (100 балл)</t>
  </si>
  <si>
    <t>Итог практика макс. 150 б.</t>
  </si>
  <si>
    <t>Итог теория макс. 150 б.</t>
  </si>
  <si>
    <t>Результат макс. 100  бал.</t>
  </si>
  <si>
    <t xml:space="preserve">Соловьева </t>
  </si>
  <si>
    <t>Муниципальное автономное общеобразовательное учреждение «Средняя школа д. Мойка»</t>
  </si>
  <si>
    <t>физиология и анатомия растений (20 бал)2</t>
  </si>
  <si>
    <t>физиология и анатомия растений (50 бал) пересчет</t>
  </si>
  <si>
    <t>31 января,              2 февраля</t>
  </si>
  <si>
    <t>31 января,             2 февраля</t>
  </si>
  <si>
    <t>31 января,               2 февраля</t>
  </si>
  <si>
    <t>Результат теория к 100 б.</t>
  </si>
  <si>
    <t>Результат практика к 100 б</t>
  </si>
  <si>
    <t>Результат за II тура  ( 100 балл)</t>
  </si>
  <si>
    <t>Результат практика к 100 б.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</si>
</sst>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26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6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0" fontId="19" fillId="25" borderId="1" xfId="0" applyFont="1" applyFill="1" applyBorder="1" applyAlignment="1" applyProtection="1">
      <alignment horizontal="left" vertical="center" wrapText="1"/>
      <protection locked="0"/>
    </xf>
    <xf numFmtId="14" fontId="19" fillId="25" borderId="1" xfId="0" applyNumberFormat="1" applyFont="1" applyFill="1" applyBorder="1" applyAlignment="1" applyProtection="1">
      <alignment horizontal="left" vertical="center" wrapText="1"/>
      <protection locked="0"/>
    </xf>
    <xf numFmtId="14" fontId="19" fillId="25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8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wrapText="1"/>
      <protection locked="0"/>
    </xf>
    <xf numFmtId="0" fontId="2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10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\Desktop\&#1054;&#1051;&#1048;&#1052;&#1055;&#1048;&#1040;&#1044;&#1040;\&#1041;&#1040;&#1047;&#1040;2020\&#1054;&#1041;&#1065;&#1048;&#1049;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2" name="Таблица2" displayName="Таблица2" ref="A5:AC15" totalsRowShown="0" headerRowDxfId="99" dataDxfId="97" headerRowBorderDxfId="98" tableBorderDxfId="96">
  <autoFilter ref="A5:AC15"/>
  <sortState ref="A6:AA15">
    <sortCondition descending="1" ref="O6:O15"/>
  </sortState>
  <tableColumns count="29">
    <tableColumn id="1" name="№" dataDxfId="95">
      <calculatedColumnFormula>A5+1</calculatedColumnFormula>
    </tableColumn>
    <tableColumn id="2" name="Шифр" dataDxfId="94"/>
    <tableColumn id="25" name="Место проведения олимпиады" dataDxfId="93"/>
    <tableColumn id="3" name="Муниципалитет" dataDxfId="92"/>
    <tableColumn id="4" name="Фамилия" dataDxfId="91"/>
    <tableColumn id="5" name="Имя" dataDxfId="90"/>
    <tableColumn id="6" name="Отчество" dataDxfId="89"/>
    <tableColumn id="7" name="Пол" dataDxfId="88"/>
    <tableColumn id="8" name="Дата рождения" dataDxfId="87"/>
    <tableColumn id="9" name="Гражданство" dataDxfId="86"/>
    <tableColumn id="10" name="Ограниченные возможности здоровья (имеются/не имеются)" dataDxfId="85"/>
    <tableColumn id="11" name="Полное название ОУ" dataDxfId="84"/>
    <tableColumn id="12" name="Класс&#10;обучения" dataDxfId="83"/>
    <tableColumn id="13" name="Статус участника (победитель, призер, участник)" dataDxfId="82"/>
    <tableColumn id="14" name="Результат за II тура  ( 100 балл)" dataDxfId="81">
      <calculatedColumnFormula>(Таблица2[[#This Row],[Результат теория к 100 б.]]+Таблица2[[#This Row],[Результат практика к 100 б]])/2</calculatedColumnFormula>
    </tableColumn>
    <tableColumn id="29" name="Результат теория к 100 б." dataDxfId="80">
      <calculatedColumnFormula>Таблица2[[#This Row],[Итог теория макс. 150 б.]]/150*100</calculatedColumnFormula>
    </tableColumn>
    <tableColumn id="26" name="Итог теория макс. 150 б." dataDxfId="79">
      <calculatedColumnFormula>SUM(Таблица2[[#This Row],[задание 1 (35 бал.)]:[задание 3 (50 бал)]])</calculatedColumnFormula>
    </tableColumn>
    <tableColumn id="15" name="задание 1 (35 бал.)" dataDxfId="78"/>
    <tableColumn id="16" name="задание 2 (65 бал)" dataDxfId="77"/>
    <tableColumn id="17" name="задание 3 (50 бал)" dataDxfId="76"/>
    <tableColumn id="28" name="Результат практика к 100 б" dataDxfId="75">
      <calculatedColumnFormula>Таблица2[[#This Row],[Итог практика макс. 120 б.]]/120*100</calculatedColumnFormula>
    </tableColumn>
    <tableColumn id="27" name="Итог практика макс. 120 б." dataDxfId="74">
      <calculatedColumnFormula>Таблица2[[#This Row],[морфологическое описание растения (40 бал)]]+Таблица2[[#This Row],[биология человека (40 бал)]]+Таблица2[[#This Row],[зоология беспозвоночных (40 бал)]]</calculatedColumnFormula>
    </tableColumn>
    <tableColumn id="18" name="морфологическое описание растения (40 бал)" dataDxfId="73"/>
    <tableColumn id="19" name="биология человека (40 бал)" dataDxfId="72"/>
    <tableColumn id="20" name="зоология беспозвоночных (40 бал)" dataDxfId="71"/>
    <tableColumn id="21" name="7" dataDxfId="70"/>
    <tableColumn id="22" name="8" dataDxfId="69"/>
    <tableColumn id="23" name="9" dataDxfId="68"/>
    <tableColumn id="24" name="10" dataDxfId="6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5:AC17" totalsRowShown="0" headerRowDxfId="66" dataDxfId="64" headerRowBorderDxfId="65" tableBorderDxfId="63">
  <autoFilter ref="A5:AC17"/>
  <sortState ref="A6:AA17">
    <sortCondition descending="1" ref="O6:O17"/>
  </sortState>
  <tableColumns count="29">
    <tableColumn id="1" name="№" dataDxfId="62">
      <calculatedColumnFormula>A5+1</calculatedColumnFormula>
    </tableColumn>
    <tableColumn id="2" name="Шифр" dataDxfId="61"/>
    <tableColumn id="25" name="Место проведения олимпиады" dataDxfId="60"/>
    <tableColumn id="3" name="Муниципалитет" dataDxfId="59"/>
    <tableColumn id="4" name="Фамилия" dataDxfId="58" dataCellStyle="Обычный 3 2"/>
    <tableColumn id="5" name="Имя" dataDxfId="57" dataCellStyle="Обычный 3 2"/>
    <tableColumn id="6" name="Отчество" dataDxfId="56" dataCellStyle="Обычный 3 2"/>
    <tableColumn id="7" name="Пол" dataDxfId="55"/>
    <tableColumn id="8" name="Дата рождения" dataDxfId="54"/>
    <tableColumn id="9" name="Гражданство" dataDxfId="53"/>
    <tableColumn id="10" name="Ограниченные возможности здоровья (имеются/не имеются)" dataDxfId="52"/>
    <tableColumn id="11" name="Полное название ОУ" dataDxfId="51"/>
    <tableColumn id="12" name="Класс&#10;обучения" dataDxfId="50"/>
    <tableColumn id="13" name="Статус участника (победитель, призер, участник)" dataDxfId="49"/>
    <tableColumn id="14" name="Результат макс. 100  бал." dataDxfId="48">
      <calculatedColumnFormula>(Таблица3[[#This Row],[Результат теория к 100 б.]]+Таблица3[[#This Row],[Результат практика к 100 б.]])/2</calculatedColumnFormula>
    </tableColumn>
    <tableColumn id="28" name="Результат теория к 100 б." dataDxfId="47">
      <calculatedColumnFormula>Таблица3[[#This Row],[Итог теория макс. 180 б.]]/180*100</calculatedColumnFormula>
    </tableColumn>
    <tableColumn id="26" name="Итог теория макс. 180 б." dataDxfId="46">
      <calculatedColumnFormula>SUM(Таблица3[[#This Row],[задание 1 (50 бал.)]:[задание 3 (50 бал)]])</calculatedColumnFormula>
    </tableColumn>
    <tableColumn id="15" name="задание 1 (50 бал.)" dataDxfId="45"/>
    <tableColumn id="16" name="задание 2 (80 бал)" dataDxfId="44"/>
    <tableColumn id="17" name="задание 3 (50 бал)" dataDxfId="43"/>
    <tableColumn id="29" name="Результат практика к 100 б." dataDxfId="42">
      <calculatedColumnFormula>Таблица3[[#This Row],[Итог практика макс. 150 б.]]/150*100</calculatedColumnFormula>
    </tableColumn>
    <tableColumn id="27" name="Итог практика макс. 150 б." dataDxfId="41">
      <calculatedColumnFormula>SUM(Таблица3[[#This Row],[зоология позвоночных (50 бал)]:[физиология человека и животных (50 бал)]])</calculatedColumnFormula>
    </tableColumn>
    <tableColumn id="18" name="зоология позвоночных (50 бал)" dataDxfId="40"/>
    <tableColumn id="19" name="анатомия растений (50бал)" dataDxfId="39"/>
    <tableColumn id="20" name="физиология человека и животных (50 бал)" dataDxfId="38"/>
    <tableColumn id="21" name="7" dataDxfId="37"/>
    <tableColumn id="22" name="8" dataDxfId="36"/>
    <tableColumn id="23" name="9" dataDxfId="35"/>
    <tableColumn id="24" name="10" dataDxfId="3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5:AD17" totalsRowShown="0" headerRowDxfId="33" dataDxfId="31" headerRowBorderDxfId="32" tableBorderDxfId="30">
  <autoFilter ref="A5:AD17"/>
  <sortState ref="A6:AB17">
    <sortCondition descending="1" ref="O6:O17"/>
  </sortState>
  <tableColumns count="30">
    <tableColumn id="1" name="№" dataDxfId="29">
      <calculatedColumnFormula>A5+1</calculatedColumnFormula>
    </tableColumn>
    <tableColumn id="2" name="Шифр" dataDxfId="28"/>
    <tableColumn id="25" name="Место проведения олимпиады" dataDxfId="27"/>
    <tableColumn id="3" name="Муниципалитет" dataDxfId="26"/>
    <tableColumn id="4" name="Фамилия" dataDxfId="25" dataCellStyle="Обычный 3 2"/>
    <tableColumn id="5" name="Имя" dataDxfId="24" dataCellStyle="Обычный 3 2"/>
    <tableColumn id="6" name="Отчество" dataDxfId="23" dataCellStyle="Обычный 3 2"/>
    <tableColumn id="7" name="Пол" dataDxfId="22"/>
    <tableColumn id="8" name="Дата рождения" dataDxfId="21"/>
    <tableColumn id="9" name="Гражданство" dataDxfId="20"/>
    <tableColumn id="10" name="Ограниченные возможности здоровья (имеются/не имеются)" dataDxfId="19"/>
    <tableColumn id="11" name="Полное название ОУ" dataDxfId="18"/>
    <tableColumn id="12" name="Класс&#10;обучения" dataDxfId="17"/>
    <tableColumn id="13" name="Статус участника (победитель, призер, участник)" dataDxfId="16"/>
    <tableColumn id="14" name="Результат (100 балл)" dataDxfId="15">
      <calculatedColumnFormula>(Таблица4[[#This Row],[Результат теория к 100 б.]]+Таблица4[[#This Row],[Результат практика к 100 б.]])/2</calculatedColumnFormula>
    </tableColumn>
    <tableColumn id="30" name="Результат теория к 100 б." dataDxfId="14">
      <calculatedColumnFormula>Таблица4[[#This Row],[Итог теория макс. 180 б.]]/180*100</calculatedColumnFormula>
    </tableColumn>
    <tableColumn id="27" name="Итог теория макс. 180 б." dataDxfId="13">
      <calculatedColumnFormula>SUM(Таблица4[[#This Row],[задание 1 (50 бал.)]:[задание 3 (50 бал)]])</calculatedColumnFormula>
    </tableColumn>
    <tableColumn id="15" name="задание 1 (50 бал.)" dataDxfId="12"/>
    <tableColumn id="16" name="задание 2 (80 бал)" dataDxfId="11"/>
    <tableColumn id="17" name="задание 3 (50 бал)" dataDxfId="10"/>
    <tableColumn id="29" name="Результат практика к 100 б." dataDxfId="9">
      <calculatedColumnFormula>Таблица4[[#This Row],[Итог практика макс. 150 б.]]/150*100</calculatedColumnFormula>
    </tableColumn>
    <tableColumn id="28" name="Итог практика макс. 150 б." dataDxfId="8">
      <calculatedColumnFormula>SUM(Таблица4[[#This Row],[экология и этология (50 бал)]:[физиология и анатомия растений (50 бал) пересчет]])</calculatedColumnFormula>
    </tableColumn>
    <tableColumn id="18" name="экология и этология (50 бал)" dataDxfId="7"/>
    <tableColumn id="19" name="биохимия и микробиология (50 бал)" dataDxfId="6"/>
    <tableColumn id="26" name="физиология и анатомия растений (50 бал) пересчет" dataDxfId="5">
      <calculatedColumnFormula>Таблица4[[#This Row],[физиология и анатомия растений (20 бал)2]]*2.5</calculatedColumnFormula>
    </tableColumn>
    <tableColumn id="20" name="физиология и анатомия растений (20 бал)2" dataDxfId="4"/>
    <tableColumn id="21" name="7" dataDxfId="3"/>
    <tableColumn id="22" name="8" dataDxfId="2"/>
    <tableColumn id="23" name="9" dataDxfId="1"/>
    <tableColumn id="24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="75" zoomScaleNormal="75" workbookViewId="0">
      <selection activeCell="T8" sqref="T8"/>
    </sheetView>
  </sheetViews>
  <sheetFormatPr defaultRowHeight="15"/>
  <cols>
    <col min="1" max="1" width="5.42578125" style="1" customWidth="1"/>
    <col min="2" max="2" width="7.5703125" style="2" customWidth="1"/>
    <col min="3" max="3" width="14.42578125" customWidth="1"/>
    <col min="4" max="4" width="15.7109375" customWidth="1"/>
    <col min="5" max="5" width="13.7109375" customWidth="1"/>
    <col min="6" max="6" width="11.28515625" customWidth="1"/>
    <col min="7" max="7" width="14.140625" style="1" customWidth="1"/>
    <col min="8" max="8" width="17.140625" hidden="1" customWidth="1"/>
    <col min="9" max="9" width="14.7109375" style="7" hidden="1" customWidth="1"/>
    <col min="10" max="10" width="13.5703125" hidden="1" customWidth="1"/>
    <col min="11" max="11" width="14.5703125" hidden="1" customWidth="1"/>
    <col min="12" max="12" width="35.85546875" style="1" customWidth="1"/>
    <col min="13" max="13" width="9.85546875" customWidth="1"/>
    <col min="14" max="14" width="11.5703125" hidden="1" customWidth="1"/>
    <col min="15" max="15" width="13" style="30" customWidth="1"/>
    <col min="16" max="16" width="11.7109375" style="30" customWidth="1"/>
    <col min="17" max="18" width="9.7109375" customWidth="1"/>
    <col min="19" max="19" width="10" customWidth="1"/>
    <col min="20" max="21" width="10.7109375" customWidth="1"/>
    <col min="22" max="23" width="12.140625" customWidth="1"/>
    <col min="24" max="24" width="9.85546875" customWidth="1"/>
    <col min="25" max="25" width="9" customWidth="1"/>
    <col min="26" max="28" width="6.7109375" hidden="1" customWidth="1"/>
    <col min="29" max="29" width="8.85546875" hidden="1" customWidth="1"/>
  </cols>
  <sheetData>
    <row r="1" spans="1:29" ht="25.5">
      <c r="D1" s="6" t="s">
        <v>17</v>
      </c>
      <c r="E1" s="6" t="s">
        <v>16</v>
      </c>
    </row>
    <row r="2" spans="1:29">
      <c r="D2" s="6" t="s">
        <v>15</v>
      </c>
      <c r="E2" s="6" t="s">
        <v>36</v>
      </c>
    </row>
    <row r="3" spans="1:29">
      <c r="D3" s="6" t="s">
        <v>14</v>
      </c>
      <c r="E3" s="6" t="s">
        <v>18</v>
      </c>
    </row>
    <row r="4" spans="1:29" ht="25.5">
      <c r="D4" s="6" t="s">
        <v>13</v>
      </c>
      <c r="E4" s="6" t="s">
        <v>202</v>
      </c>
      <c r="H4" t="s">
        <v>67</v>
      </c>
      <c r="J4" t="s">
        <v>68</v>
      </c>
    </row>
    <row r="5" spans="1:29" ht="90">
      <c r="A5" s="10" t="s">
        <v>12</v>
      </c>
      <c r="B5" s="11" t="s">
        <v>11</v>
      </c>
      <c r="C5" s="11" t="s">
        <v>64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1" t="s">
        <v>3</v>
      </c>
      <c r="L5" s="11" t="s">
        <v>2</v>
      </c>
      <c r="M5" s="11" t="s">
        <v>1</v>
      </c>
      <c r="N5" s="11" t="s">
        <v>0</v>
      </c>
      <c r="O5" s="11" t="s">
        <v>205</v>
      </c>
      <c r="P5" s="11" t="s">
        <v>203</v>
      </c>
      <c r="Q5" s="11" t="s">
        <v>194</v>
      </c>
      <c r="R5" s="11" t="s">
        <v>177</v>
      </c>
      <c r="S5" s="11" t="s">
        <v>178</v>
      </c>
      <c r="T5" s="11" t="s">
        <v>179</v>
      </c>
      <c r="U5" s="11" t="s">
        <v>204</v>
      </c>
      <c r="V5" s="11" t="s">
        <v>191</v>
      </c>
      <c r="W5" s="11" t="s">
        <v>182</v>
      </c>
      <c r="X5" s="11" t="s">
        <v>183</v>
      </c>
      <c r="Y5" s="11" t="s">
        <v>184</v>
      </c>
      <c r="Z5" s="11" t="s">
        <v>49</v>
      </c>
      <c r="AA5" s="11" t="s">
        <v>50</v>
      </c>
      <c r="AB5" s="11" t="s">
        <v>51</v>
      </c>
      <c r="AC5" s="12" t="s">
        <v>52</v>
      </c>
    </row>
    <row r="6" spans="1:29" ht="38.25">
      <c r="A6" s="8">
        <v>1</v>
      </c>
      <c r="B6" s="3" t="s">
        <v>143</v>
      </c>
      <c r="C6" s="13" t="s">
        <v>21</v>
      </c>
      <c r="D6" s="14" t="s">
        <v>21</v>
      </c>
      <c r="E6" s="15" t="s">
        <v>81</v>
      </c>
      <c r="F6" s="15" t="s">
        <v>77</v>
      </c>
      <c r="G6" s="15" t="s">
        <v>34</v>
      </c>
      <c r="H6" s="16" t="s">
        <v>25</v>
      </c>
      <c r="I6" s="17">
        <v>39117</v>
      </c>
      <c r="J6" s="17" t="s">
        <v>43</v>
      </c>
      <c r="K6" s="17" t="s">
        <v>44</v>
      </c>
      <c r="L6" s="17" t="s">
        <v>46</v>
      </c>
      <c r="M6" s="18">
        <v>9</v>
      </c>
      <c r="N6" s="5"/>
      <c r="O6" s="29">
        <f>(Таблица2[[#This Row],[Результат теория к 100 б.]]+Таблица2[[#This Row],[Результат практика к 100 б]])/2</f>
        <v>47.458333333333329</v>
      </c>
      <c r="P6" s="29">
        <f>Таблица2[[#This Row],[Итог теория макс. 150 б.]]/150*100</f>
        <v>45.333333333333329</v>
      </c>
      <c r="Q6" s="28">
        <f>SUM(Таблица2[[#This Row],[задание 1 (35 бал.)]:[задание 3 (50 бал)]])</f>
        <v>68</v>
      </c>
      <c r="R6" s="3">
        <v>14</v>
      </c>
      <c r="S6" s="3">
        <v>43</v>
      </c>
      <c r="T6" s="3">
        <v>11</v>
      </c>
      <c r="U6" s="29">
        <f>Таблица2[[#This Row],[Итог практика макс. 120 б.]]/120*100</f>
        <v>49.583333333333336</v>
      </c>
      <c r="V6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59.5</v>
      </c>
      <c r="W6" s="3">
        <v>15</v>
      </c>
      <c r="X6" s="32">
        <v>20.5</v>
      </c>
      <c r="Y6" s="3">
        <v>24</v>
      </c>
      <c r="Z6" s="3"/>
      <c r="AA6" s="3"/>
      <c r="AB6" s="3"/>
      <c r="AC6" s="9"/>
    </row>
    <row r="7" spans="1:29" ht="38.25">
      <c r="A7" s="8">
        <f t="shared" ref="A7:A15" si="0">A6+1</f>
        <v>2</v>
      </c>
      <c r="B7" s="3" t="s">
        <v>146</v>
      </c>
      <c r="C7" s="13" t="s">
        <v>21</v>
      </c>
      <c r="D7" s="14" t="s">
        <v>21</v>
      </c>
      <c r="E7" s="15" t="s">
        <v>87</v>
      </c>
      <c r="F7" s="15" t="s">
        <v>63</v>
      </c>
      <c r="G7" s="15" t="s">
        <v>28</v>
      </c>
      <c r="H7" s="16" t="s">
        <v>24</v>
      </c>
      <c r="I7" s="17">
        <v>39053</v>
      </c>
      <c r="J7" s="17" t="s">
        <v>43</v>
      </c>
      <c r="K7" s="17" t="s">
        <v>44</v>
      </c>
      <c r="L7" s="17" t="s">
        <v>46</v>
      </c>
      <c r="M7" s="18">
        <v>9</v>
      </c>
      <c r="N7" s="5"/>
      <c r="O7" s="29">
        <f>(Таблица2[[#This Row],[Результат теория к 100 б.]]+Таблица2[[#This Row],[Результат практика к 100 б]])/2</f>
        <v>41.75</v>
      </c>
      <c r="P7" s="29">
        <f>Таблица2[[#This Row],[Итог теория макс. 150 б.]]/150*100</f>
        <v>47.666666666666671</v>
      </c>
      <c r="Q7" s="28">
        <f>SUM(Таблица2[[#This Row],[задание 1 (35 бал.)]:[задание 3 (50 бал)]])</f>
        <v>71.5</v>
      </c>
      <c r="R7" s="3">
        <v>8</v>
      </c>
      <c r="S7" s="3">
        <v>44.5</v>
      </c>
      <c r="T7" s="3">
        <v>19</v>
      </c>
      <c r="U7" s="29">
        <f>Таблица2[[#This Row],[Итог практика макс. 120 б.]]/120*100</f>
        <v>35.833333333333336</v>
      </c>
      <c r="V7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43</v>
      </c>
      <c r="W7" s="3">
        <v>8</v>
      </c>
      <c r="X7" s="32">
        <v>15</v>
      </c>
      <c r="Y7" s="3">
        <v>20</v>
      </c>
      <c r="Z7" s="3"/>
      <c r="AA7" s="3"/>
      <c r="AB7" s="3"/>
      <c r="AC7" s="9"/>
    </row>
    <row r="8" spans="1:29" ht="51">
      <c r="A8" s="8">
        <f t="shared" si="0"/>
        <v>3</v>
      </c>
      <c r="B8" s="3" t="s">
        <v>151</v>
      </c>
      <c r="C8" s="13" t="s">
        <v>21</v>
      </c>
      <c r="D8" s="14" t="s">
        <v>23</v>
      </c>
      <c r="E8" s="15" t="s">
        <v>94</v>
      </c>
      <c r="F8" s="15" t="s">
        <v>102</v>
      </c>
      <c r="G8" s="15" t="s">
        <v>103</v>
      </c>
      <c r="H8" s="19" t="s">
        <v>24</v>
      </c>
      <c r="I8" s="17">
        <v>39070</v>
      </c>
      <c r="J8" s="17" t="s">
        <v>43</v>
      </c>
      <c r="K8" s="17" t="s">
        <v>44</v>
      </c>
      <c r="L8" s="17" t="s">
        <v>104</v>
      </c>
      <c r="M8" s="18">
        <v>9</v>
      </c>
      <c r="N8" s="5"/>
      <c r="O8" s="29">
        <f>(Таблица2[[#This Row],[Результат теория к 100 б.]]+Таблица2[[#This Row],[Результат практика к 100 б]])/2</f>
        <v>36.875</v>
      </c>
      <c r="P8" s="29">
        <f>Таблица2[[#This Row],[Итог теория макс. 150 б.]]/150*100</f>
        <v>48.333333333333336</v>
      </c>
      <c r="Q8" s="28">
        <f>SUM(Таблица2[[#This Row],[задание 1 (35 бал.)]:[задание 3 (50 бал)]])</f>
        <v>72.5</v>
      </c>
      <c r="R8" s="3">
        <v>15</v>
      </c>
      <c r="S8" s="3">
        <v>38.5</v>
      </c>
      <c r="T8" s="3">
        <v>19</v>
      </c>
      <c r="U8" s="29">
        <f>Таблица2[[#This Row],[Итог практика макс. 120 б.]]/120*100</f>
        <v>25.416666666666664</v>
      </c>
      <c r="V8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30.5</v>
      </c>
      <c r="W8" s="3">
        <v>7</v>
      </c>
      <c r="X8" s="32">
        <v>11</v>
      </c>
      <c r="Y8" s="3">
        <v>12.5</v>
      </c>
      <c r="Z8" s="3"/>
      <c r="AA8" s="3"/>
      <c r="AB8" s="3"/>
      <c r="AC8" s="9"/>
    </row>
    <row r="9" spans="1:29" ht="38.25">
      <c r="A9" s="8">
        <f t="shared" si="0"/>
        <v>4</v>
      </c>
      <c r="B9" s="3" t="s">
        <v>148</v>
      </c>
      <c r="C9" s="13" t="s">
        <v>21</v>
      </c>
      <c r="D9" s="14" t="s">
        <v>21</v>
      </c>
      <c r="E9" s="15" t="s">
        <v>91</v>
      </c>
      <c r="F9" s="15" t="s">
        <v>92</v>
      </c>
      <c r="G9" s="15" t="s">
        <v>41</v>
      </c>
      <c r="H9" s="16" t="s">
        <v>25</v>
      </c>
      <c r="I9" s="17">
        <v>39284</v>
      </c>
      <c r="J9" s="17" t="s">
        <v>43</v>
      </c>
      <c r="K9" s="17" t="s">
        <v>44</v>
      </c>
      <c r="L9" s="17" t="s">
        <v>48</v>
      </c>
      <c r="M9" s="18">
        <v>9</v>
      </c>
      <c r="N9" s="5"/>
      <c r="O9" s="29">
        <f>(Таблица2[[#This Row],[Результат теория к 100 б.]]+Таблица2[[#This Row],[Результат практика к 100 б]])/2</f>
        <v>36.416666666666664</v>
      </c>
      <c r="P9" s="29">
        <f>Таблица2[[#This Row],[Итог теория макс. 150 б.]]/150*100</f>
        <v>43.666666666666664</v>
      </c>
      <c r="Q9" s="28">
        <f>SUM(Таблица2[[#This Row],[задание 1 (35 бал.)]:[задание 3 (50 бал)]])</f>
        <v>65.5</v>
      </c>
      <c r="R9" s="3">
        <v>8</v>
      </c>
      <c r="S9" s="3">
        <v>39</v>
      </c>
      <c r="T9" s="3">
        <v>18.5</v>
      </c>
      <c r="U9" s="29">
        <f>Таблица2[[#This Row],[Итог практика макс. 120 б.]]/120*100</f>
        <v>29.166666666666668</v>
      </c>
      <c r="V9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35</v>
      </c>
      <c r="W9" s="3">
        <v>2</v>
      </c>
      <c r="X9" s="32">
        <v>14.5</v>
      </c>
      <c r="Y9" s="3">
        <v>18.5</v>
      </c>
      <c r="Z9" s="3"/>
      <c r="AA9" s="3"/>
      <c r="AB9" s="3"/>
      <c r="AC9" s="9"/>
    </row>
    <row r="10" spans="1:29" ht="63.75">
      <c r="A10" s="8">
        <f t="shared" si="0"/>
        <v>5</v>
      </c>
      <c r="B10" s="3" t="s">
        <v>144</v>
      </c>
      <c r="C10" s="13" t="s">
        <v>21</v>
      </c>
      <c r="D10" s="14" t="s">
        <v>21</v>
      </c>
      <c r="E10" s="15" t="s">
        <v>82</v>
      </c>
      <c r="F10" s="15" t="s">
        <v>83</v>
      </c>
      <c r="G10" s="15" t="s">
        <v>84</v>
      </c>
      <c r="H10" s="16" t="s">
        <v>25</v>
      </c>
      <c r="I10" s="17">
        <v>39191</v>
      </c>
      <c r="J10" s="17" t="s">
        <v>43</v>
      </c>
      <c r="K10" s="17" t="s">
        <v>44</v>
      </c>
      <c r="L10" s="17" t="s">
        <v>85</v>
      </c>
      <c r="M10" s="18">
        <v>9</v>
      </c>
      <c r="N10" s="5"/>
      <c r="O10" s="29">
        <f>(Таблица2[[#This Row],[Результат теория к 100 б.]]+Таблица2[[#This Row],[Результат практика к 100 б]])/2</f>
        <v>34.916666666666671</v>
      </c>
      <c r="P10" s="29">
        <f>Таблица2[[#This Row],[Итог теория макс. 150 б.]]/150*100</f>
        <v>42.333333333333336</v>
      </c>
      <c r="Q10" s="28">
        <f>SUM(Таблица2[[#This Row],[задание 1 (35 бал.)]:[задание 3 (50 бал)]])</f>
        <v>63.5</v>
      </c>
      <c r="R10" s="3">
        <v>11</v>
      </c>
      <c r="S10" s="3">
        <v>35</v>
      </c>
      <c r="T10" s="3">
        <v>17.5</v>
      </c>
      <c r="U10" s="29">
        <f>Таблица2[[#This Row],[Итог практика макс. 120 б.]]/120*100</f>
        <v>27.500000000000004</v>
      </c>
      <c r="V10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33</v>
      </c>
      <c r="W10" s="3">
        <v>0</v>
      </c>
      <c r="X10" s="32">
        <v>15.5</v>
      </c>
      <c r="Y10" s="3">
        <v>17.5</v>
      </c>
      <c r="Z10" s="3"/>
      <c r="AA10" s="3"/>
      <c r="AB10" s="3"/>
      <c r="AC10" s="9"/>
    </row>
    <row r="11" spans="1:29" ht="38.25">
      <c r="A11" s="8">
        <f t="shared" si="0"/>
        <v>6</v>
      </c>
      <c r="B11" s="26" t="s">
        <v>145</v>
      </c>
      <c r="C11" s="13" t="s">
        <v>21</v>
      </c>
      <c r="D11" s="14" t="s">
        <v>21</v>
      </c>
      <c r="E11" s="15" t="s">
        <v>86</v>
      </c>
      <c r="F11" s="15" t="s">
        <v>53</v>
      </c>
      <c r="G11" s="15" t="s">
        <v>41</v>
      </c>
      <c r="H11" s="16" t="s">
        <v>25</v>
      </c>
      <c r="I11" s="17">
        <v>39156</v>
      </c>
      <c r="J11" s="17" t="s">
        <v>43</v>
      </c>
      <c r="K11" s="17" t="s">
        <v>44</v>
      </c>
      <c r="L11" s="17" t="s">
        <v>46</v>
      </c>
      <c r="M11" s="18">
        <v>9</v>
      </c>
      <c r="N11" s="5"/>
      <c r="O11" s="29">
        <f>(Таблица2[[#This Row],[Результат теория к 100 б.]]+Таблица2[[#This Row],[Результат практика к 100 б]])/2</f>
        <v>34</v>
      </c>
      <c r="P11" s="29">
        <f>Таблица2[[#This Row],[Итог теория макс. 150 б.]]/150*100</f>
        <v>44.666666666666664</v>
      </c>
      <c r="Q11" s="28">
        <f>SUM(Таблица2[[#This Row],[задание 1 (35 бал.)]:[задание 3 (50 бал)]])</f>
        <v>67</v>
      </c>
      <c r="R11" s="3">
        <v>16</v>
      </c>
      <c r="S11" s="3">
        <v>34</v>
      </c>
      <c r="T11" s="3">
        <v>17</v>
      </c>
      <c r="U11" s="29">
        <f>Таблица2[[#This Row],[Итог практика макс. 120 б.]]/120*100</f>
        <v>23.333333333333332</v>
      </c>
      <c r="V11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28</v>
      </c>
      <c r="W11" s="3">
        <v>4</v>
      </c>
      <c r="X11" s="3">
        <v>8</v>
      </c>
      <c r="Y11" s="3">
        <v>16</v>
      </c>
      <c r="Z11" s="3"/>
      <c r="AA11" s="3"/>
      <c r="AB11" s="3"/>
      <c r="AC11" s="9"/>
    </row>
    <row r="12" spans="1:29" ht="51">
      <c r="A12" s="8">
        <f t="shared" si="0"/>
        <v>7</v>
      </c>
      <c r="B12" s="3" t="s">
        <v>147</v>
      </c>
      <c r="C12" s="13" t="s">
        <v>21</v>
      </c>
      <c r="D12" s="14" t="s">
        <v>21</v>
      </c>
      <c r="E12" s="15" t="s">
        <v>88</v>
      </c>
      <c r="F12" s="15" t="s">
        <v>69</v>
      </c>
      <c r="G12" s="15" t="s">
        <v>89</v>
      </c>
      <c r="H12" s="16" t="s">
        <v>24</v>
      </c>
      <c r="I12" s="17">
        <v>39250</v>
      </c>
      <c r="J12" s="17" t="s">
        <v>43</v>
      </c>
      <c r="K12" s="17" t="s">
        <v>44</v>
      </c>
      <c r="L12" s="17" t="s">
        <v>90</v>
      </c>
      <c r="M12" s="18">
        <v>9</v>
      </c>
      <c r="N12" s="5"/>
      <c r="O12" s="29">
        <f>(Таблица2[[#This Row],[Результат теория к 100 б.]]+Таблица2[[#This Row],[Результат практика к 100 б]])/2</f>
        <v>32.708333333333336</v>
      </c>
      <c r="P12" s="29">
        <f>Таблица2[[#This Row],[Итог теория макс. 150 б.]]/150*100</f>
        <v>45</v>
      </c>
      <c r="Q12" s="28">
        <f>SUM(Таблица2[[#This Row],[задание 1 (35 бал.)]:[задание 3 (50 бал)]])</f>
        <v>67.5</v>
      </c>
      <c r="R12" s="3">
        <v>34</v>
      </c>
      <c r="S12" s="3">
        <v>16</v>
      </c>
      <c r="T12" s="3">
        <v>17.5</v>
      </c>
      <c r="U12" s="29">
        <f>Таблица2[[#This Row],[Итог практика макс. 120 б.]]/120*100</f>
        <v>20.416666666666668</v>
      </c>
      <c r="V12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24.5</v>
      </c>
      <c r="W12" s="3">
        <v>6</v>
      </c>
      <c r="X12" s="3">
        <v>7.5</v>
      </c>
      <c r="Y12" s="3">
        <v>11</v>
      </c>
      <c r="Z12" s="3"/>
      <c r="AA12" s="3"/>
      <c r="AB12" s="3"/>
      <c r="AC12" s="9"/>
    </row>
    <row r="13" spans="1:29" ht="51">
      <c r="A13" s="8">
        <f t="shared" si="0"/>
        <v>8</v>
      </c>
      <c r="B13" s="3" t="s">
        <v>150</v>
      </c>
      <c r="C13" s="13" t="s">
        <v>21</v>
      </c>
      <c r="D13" s="14" t="s">
        <v>97</v>
      </c>
      <c r="E13" s="15" t="s">
        <v>98</v>
      </c>
      <c r="F13" s="15" t="s">
        <v>99</v>
      </c>
      <c r="G13" s="15" t="s">
        <v>29</v>
      </c>
      <c r="H13" s="20" t="s">
        <v>24</v>
      </c>
      <c r="I13" s="17">
        <v>39274</v>
      </c>
      <c r="J13" s="21" t="s">
        <v>43</v>
      </c>
      <c r="K13" s="21" t="s">
        <v>44</v>
      </c>
      <c r="L13" s="17" t="s">
        <v>100</v>
      </c>
      <c r="M13" s="18">
        <v>9</v>
      </c>
      <c r="N13" s="5"/>
      <c r="O13" s="29">
        <f>(Таблица2[[#This Row],[Результат теория к 100 б.]]+Таблица2[[#This Row],[Результат практика к 100 б]])/2</f>
        <v>27.5</v>
      </c>
      <c r="P13" s="29">
        <f>Таблица2[[#This Row],[Итог теория макс. 150 б.]]/150*100</f>
        <v>36.666666666666664</v>
      </c>
      <c r="Q13" s="28">
        <f>SUM(Таблица2[[#This Row],[задание 1 (35 бал.)]:[задание 3 (50 бал)]])</f>
        <v>55</v>
      </c>
      <c r="R13" s="3">
        <v>7</v>
      </c>
      <c r="S13" s="3">
        <v>32</v>
      </c>
      <c r="T13" s="3">
        <v>16</v>
      </c>
      <c r="U13" s="29">
        <f>Таблица2[[#This Row],[Итог практика макс. 120 б.]]/120*100</f>
        <v>18.333333333333332</v>
      </c>
      <c r="V13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22</v>
      </c>
      <c r="W13" s="3">
        <v>0</v>
      </c>
      <c r="X13" s="3">
        <v>10</v>
      </c>
      <c r="Y13" s="3">
        <v>12</v>
      </c>
      <c r="Z13" s="3"/>
      <c r="AA13" s="3"/>
      <c r="AB13" s="3"/>
      <c r="AC13" s="9"/>
    </row>
    <row r="14" spans="1:29" ht="51">
      <c r="A14" s="8">
        <f t="shared" si="0"/>
        <v>9</v>
      </c>
      <c r="B14" s="3" t="s">
        <v>149</v>
      </c>
      <c r="C14" s="13" t="s">
        <v>21</v>
      </c>
      <c r="D14" s="14" t="s">
        <v>93</v>
      </c>
      <c r="E14" s="15" t="s">
        <v>94</v>
      </c>
      <c r="F14" s="15" t="s">
        <v>95</v>
      </c>
      <c r="G14" s="15" t="s">
        <v>37</v>
      </c>
      <c r="H14" s="19" t="s">
        <v>24</v>
      </c>
      <c r="I14" s="17">
        <v>39451</v>
      </c>
      <c r="J14" s="17" t="s">
        <v>43</v>
      </c>
      <c r="K14" s="17" t="s">
        <v>44</v>
      </c>
      <c r="L14" s="17" t="s">
        <v>96</v>
      </c>
      <c r="M14" s="18">
        <v>9</v>
      </c>
      <c r="N14" s="5"/>
      <c r="O14" s="29">
        <f>(Таблица2[[#This Row],[Результат теория к 100 б.]]+Таблица2[[#This Row],[Результат практика к 100 б]])/2</f>
        <v>26.625</v>
      </c>
      <c r="P14" s="29">
        <f>Таблица2[[#This Row],[Итог теория макс. 150 б.]]/150*100</f>
        <v>42</v>
      </c>
      <c r="Q14" s="28">
        <f>SUM(Таблица2[[#This Row],[задание 1 (35 бал.)]:[задание 3 (50 бал)]])</f>
        <v>63</v>
      </c>
      <c r="R14" s="3">
        <v>11</v>
      </c>
      <c r="S14" s="3">
        <v>37.5</v>
      </c>
      <c r="T14" s="3">
        <v>14.5</v>
      </c>
      <c r="U14" s="29">
        <f>Таблица2[[#This Row],[Итог практика макс. 120 б.]]/120*100</f>
        <v>11.25</v>
      </c>
      <c r="V14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13.5</v>
      </c>
      <c r="W14" s="3">
        <v>1</v>
      </c>
      <c r="X14" s="3">
        <v>6</v>
      </c>
      <c r="Y14" s="3">
        <v>6.5</v>
      </c>
      <c r="Z14" s="3"/>
      <c r="AA14" s="3"/>
      <c r="AB14" s="3"/>
      <c r="AC14" s="9"/>
    </row>
    <row r="15" spans="1:29" ht="38.25">
      <c r="A15" s="8">
        <f t="shared" si="0"/>
        <v>10</v>
      </c>
      <c r="B15" s="3" t="s">
        <v>152</v>
      </c>
      <c r="C15" s="13" t="s">
        <v>21</v>
      </c>
      <c r="D15" s="14" t="s">
        <v>105</v>
      </c>
      <c r="E15" s="15" t="s">
        <v>196</v>
      </c>
      <c r="F15" s="15" t="s">
        <v>30</v>
      </c>
      <c r="G15" s="15" t="s">
        <v>29</v>
      </c>
      <c r="H15" s="19" t="s">
        <v>24</v>
      </c>
      <c r="I15" s="17">
        <v>39296</v>
      </c>
      <c r="J15" s="17" t="s">
        <v>43</v>
      </c>
      <c r="K15" s="17" t="s">
        <v>44</v>
      </c>
      <c r="L15" s="17" t="s">
        <v>106</v>
      </c>
      <c r="M15" s="18">
        <v>9</v>
      </c>
      <c r="N15" s="5"/>
      <c r="O15" s="29">
        <f>(Таблица2[[#This Row],[Результат теория к 100 б.]]+Таблица2[[#This Row],[Результат практика к 100 б]])/2</f>
        <v>16.666666666666664</v>
      </c>
      <c r="P15" s="29">
        <f>Таблица2[[#This Row],[Итог теория макс. 150 б.]]/150*100</f>
        <v>33.333333333333329</v>
      </c>
      <c r="Q15" s="28">
        <f>SUM(Таблица2[[#This Row],[задание 1 (35 бал.)]:[задание 3 (50 бал)]])</f>
        <v>50</v>
      </c>
      <c r="R15" s="3">
        <v>9</v>
      </c>
      <c r="S15" s="3">
        <v>32.5</v>
      </c>
      <c r="T15" s="3">
        <v>8.5</v>
      </c>
      <c r="U15" s="29">
        <v>0</v>
      </c>
      <c r="V15" s="27">
        <f>Таблица2[[#This Row],[морфологическое описание растения (40 бал)]]+Таблица2[[#This Row],[биология человека (40 бал)]]+Таблица2[[#This Row],[зоология беспозвоночных (40 бал)]]</f>
        <v>0</v>
      </c>
      <c r="W15" s="3"/>
      <c r="X15" s="3"/>
      <c r="Y15" s="3"/>
      <c r="Z15" s="3"/>
      <c r="AA15" s="3"/>
      <c r="AB15" s="3"/>
      <c r="AC15" s="9"/>
    </row>
  </sheetData>
  <sortState ref="D6:M30">
    <sortCondition ref="E6:E30"/>
  </sortState>
  <dataValidations count="3">
    <dataValidation type="list" allowBlank="1" showInputMessage="1" showErrorMessage="1" sqref="J6:J15">
      <formula1>гражданство</formula1>
    </dataValidation>
    <dataValidation type="list" allowBlank="1" showInputMessage="1" showErrorMessage="1" sqref="H6:H15">
      <formula1>пол</formula1>
    </dataValidation>
    <dataValidation type="list" allowBlank="1" showInputMessage="1" showErrorMessage="1" sqref="M6:M15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zoomScale="76" zoomScaleNormal="76" workbookViewId="0">
      <selection activeCell="O9" sqref="O9"/>
    </sheetView>
  </sheetViews>
  <sheetFormatPr defaultRowHeight="15"/>
  <cols>
    <col min="1" max="1" width="5.5703125" style="1" customWidth="1"/>
    <col min="2" max="2" width="9" style="2" customWidth="1"/>
    <col min="3" max="3" width="14.85546875" customWidth="1"/>
    <col min="4" max="4" width="15.28515625" customWidth="1"/>
    <col min="5" max="5" width="14.28515625" bestFit="1" customWidth="1"/>
    <col min="6" max="6" width="11.85546875" bestFit="1" customWidth="1"/>
    <col min="7" max="7" width="15.7109375" style="1" bestFit="1" customWidth="1"/>
    <col min="8" max="8" width="9.7109375" hidden="1" customWidth="1"/>
    <col min="9" max="9" width="20.28515625" style="7" hidden="1" customWidth="1"/>
    <col min="10" max="10" width="17.7109375" hidden="1" customWidth="1"/>
    <col min="11" max="11" width="17.140625" hidden="1" customWidth="1"/>
    <col min="12" max="12" width="29.42578125" style="1" customWidth="1"/>
    <col min="13" max="13" width="11.7109375" customWidth="1"/>
    <col min="14" max="14" width="13.42578125" hidden="1" customWidth="1"/>
    <col min="15" max="16" width="9.85546875" customWidth="1"/>
    <col min="17" max="17" width="11.85546875" customWidth="1"/>
    <col min="18" max="18" width="11" customWidth="1"/>
    <col min="19" max="19" width="10.42578125" customWidth="1"/>
    <col min="20" max="21" width="10.28515625" customWidth="1"/>
    <col min="22" max="22" width="10" customWidth="1"/>
    <col min="23" max="23" width="9.7109375" customWidth="1"/>
    <col min="24" max="24" width="10.85546875" customWidth="1"/>
    <col min="25" max="25" width="13.28515625" customWidth="1"/>
    <col min="26" max="28" width="6.7109375" hidden="1" customWidth="1"/>
    <col min="29" max="29" width="0" hidden="1" customWidth="1"/>
  </cols>
  <sheetData>
    <row r="1" spans="1:29" ht="25.5">
      <c r="D1" s="6" t="s">
        <v>17</v>
      </c>
      <c r="E1" s="6" t="s">
        <v>16</v>
      </c>
    </row>
    <row r="2" spans="1:29">
      <c r="D2" s="6" t="s">
        <v>15</v>
      </c>
      <c r="E2" s="6" t="s">
        <v>36</v>
      </c>
    </row>
    <row r="3" spans="1:29">
      <c r="D3" s="6" t="s">
        <v>14</v>
      </c>
      <c r="E3" s="6" t="s">
        <v>19</v>
      </c>
    </row>
    <row r="4" spans="1:29" ht="25.5">
      <c r="D4" s="6" t="s">
        <v>13</v>
      </c>
      <c r="E4" s="6" t="s">
        <v>201</v>
      </c>
      <c r="F4" s="1"/>
      <c r="G4"/>
      <c r="H4" s="7"/>
      <c r="I4"/>
    </row>
    <row r="5" spans="1:29" ht="75">
      <c r="A5" s="10" t="s">
        <v>12</v>
      </c>
      <c r="B5" s="11" t="s">
        <v>11</v>
      </c>
      <c r="C5" s="11" t="s">
        <v>64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1" t="s">
        <v>3</v>
      </c>
      <c r="L5" s="11" t="s">
        <v>2</v>
      </c>
      <c r="M5" s="11" t="s">
        <v>1</v>
      </c>
      <c r="N5" s="11" t="s">
        <v>0</v>
      </c>
      <c r="O5" s="11" t="s">
        <v>195</v>
      </c>
      <c r="P5" s="11" t="s">
        <v>203</v>
      </c>
      <c r="Q5" s="11" t="s">
        <v>190</v>
      </c>
      <c r="R5" s="11" t="s">
        <v>180</v>
      </c>
      <c r="S5" s="11" t="s">
        <v>181</v>
      </c>
      <c r="T5" s="11" t="s">
        <v>179</v>
      </c>
      <c r="U5" s="11" t="s">
        <v>206</v>
      </c>
      <c r="V5" s="11" t="s">
        <v>193</v>
      </c>
      <c r="W5" s="11" t="s">
        <v>185</v>
      </c>
      <c r="X5" s="11" t="s">
        <v>186</v>
      </c>
      <c r="Y5" s="11" t="s">
        <v>187</v>
      </c>
      <c r="Z5" s="11" t="s">
        <v>49</v>
      </c>
      <c r="AA5" s="11" t="s">
        <v>50</v>
      </c>
      <c r="AB5" s="11" t="s">
        <v>51</v>
      </c>
      <c r="AC5" s="12" t="s">
        <v>52</v>
      </c>
    </row>
    <row r="6" spans="1:29" ht="66" customHeight="1">
      <c r="A6" s="8">
        <v>1</v>
      </c>
      <c r="B6" s="3" t="s">
        <v>163</v>
      </c>
      <c r="C6" s="13" t="s">
        <v>21</v>
      </c>
      <c r="D6" s="14" t="s">
        <v>23</v>
      </c>
      <c r="E6" s="15" t="s">
        <v>122</v>
      </c>
      <c r="F6" s="15" t="s">
        <v>123</v>
      </c>
      <c r="G6" s="15" t="s">
        <v>26</v>
      </c>
      <c r="H6" s="19" t="s">
        <v>24</v>
      </c>
      <c r="I6" s="17">
        <v>38814</v>
      </c>
      <c r="J6" s="17" t="s">
        <v>43</v>
      </c>
      <c r="K6" s="17" t="s">
        <v>44</v>
      </c>
      <c r="L6" s="17" t="s">
        <v>47</v>
      </c>
      <c r="M6" s="18">
        <v>10</v>
      </c>
      <c r="N6" s="4"/>
      <c r="O6" s="29">
        <f>(Таблица3[[#This Row],[Результат теория к 100 б.]]+Таблица3[[#This Row],[Результат практика к 100 б.]])/2</f>
        <v>53.944444444444443</v>
      </c>
      <c r="P6" s="29">
        <f>Таблица3[[#This Row],[Итог теория макс. 180 б.]]/180*100</f>
        <v>50.555555555555557</v>
      </c>
      <c r="Q6" s="28">
        <f>SUM(Таблица3[[#This Row],[задание 1 (50 бал.)]:[задание 3 (50 бал)]])</f>
        <v>91</v>
      </c>
      <c r="R6" s="3">
        <v>12</v>
      </c>
      <c r="S6" s="3">
        <v>52</v>
      </c>
      <c r="T6" s="3">
        <v>27</v>
      </c>
      <c r="U6" s="29">
        <f>Таблица3[[#This Row],[Итог практика макс. 150 б.]]/150*100</f>
        <v>57.333333333333336</v>
      </c>
      <c r="V6" s="27">
        <f>SUM(Таблица3[[#This Row],[зоология позвоночных (50 бал)]:[физиология человека и животных (50 бал)]])</f>
        <v>86</v>
      </c>
      <c r="W6" s="3">
        <v>41</v>
      </c>
      <c r="X6" s="3">
        <v>30</v>
      </c>
      <c r="Y6" s="3">
        <v>15</v>
      </c>
      <c r="Z6" s="3"/>
      <c r="AA6" s="3"/>
      <c r="AB6" s="3"/>
      <c r="AC6" s="9"/>
    </row>
    <row r="7" spans="1:29" ht="56.25" customHeight="1">
      <c r="A7" s="8">
        <v>2</v>
      </c>
      <c r="B7" s="3" t="s">
        <v>160</v>
      </c>
      <c r="C7" s="13" t="s">
        <v>21</v>
      </c>
      <c r="D7" s="14" t="s">
        <v>21</v>
      </c>
      <c r="E7" s="15" t="s">
        <v>71</v>
      </c>
      <c r="F7" s="15" t="s">
        <v>72</v>
      </c>
      <c r="G7" s="15" t="s">
        <v>33</v>
      </c>
      <c r="H7" s="16" t="s">
        <v>25</v>
      </c>
      <c r="I7" s="17">
        <v>38783</v>
      </c>
      <c r="J7" s="17" t="s">
        <v>43</v>
      </c>
      <c r="K7" s="17" t="s">
        <v>44</v>
      </c>
      <c r="L7" s="17" t="s">
        <v>55</v>
      </c>
      <c r="M7" s="18">
        <v>10</v>
      </c>
      <c r="N7" s="4"/>
      <c r="O7" s="29">
        <f>(Таблица3[[#This Row],[Результат теория к 100 б.]]+Таблица3[[#This Row],[Результат практика к 100 б.]])/2</f>
        <v>48.888888888888886</v>
      </c>
      <c r="P7" s="29">
        <f>Таблица3[[#This Row],[Итог теория макс. 180 б.]]/180*100</f>
        <v>61.111111111111114</v>
      </c>
      <c r="Q7" s="28">
        <f>SUM(Таблица3[[#This Row],[задание 1 (50 бал.)]:[задание 3 (50 бал)]])</f>
        <v>110</v>
      </c>
      <c r="R7" s="3">
        <v>28</v>
      </c>
      <c r="S7" s="3">
        <v>51.5</v>
      </c>
      <c r="T7" s="3">
        <v>30.5</v>
      </c>
      <c r="U7" s="29">
        <f>Таблица3[[#This Row],[Итог практика макс. 150 б.]]/150*100</f>
        <v>36.666666666666664</v>
      </c>
      <c r="V7" s="27">
        <f>SUM(Таблица3[[#This Row],[зоология позвоночных (50 бал)]:[физиология человека и животных (50 бал)]])</f>
        <v>55</v>
      </c>
      <c r="W7" s="3">
        <v>18</v>
      </c>
      <c r="X7" s="3">
        <v>19</v>
      </c>
      <c r="Y7" s="3">
        <v>18</v>
      </c>
      <c r="Z7" s="3"/>
      <c r="AA7" s="3"/>
      <c r="AB7" s="3"/>
      <c r="AC7" s="9"/>
    </row>
    <row r="8" spans="1:29" ht="48" customHeight="1">
      <c r="A8" s="8">
        <v>3</v>
      </c>
      <c r="B8" s="3" t="s">
        <v>158</v>
      </c>
      <c r="C8" s="13" t="s">
        <v>21</v>
      </c>
      <c r="D8" s="14" t="s">
        <v>21</v>
      </c>
      <c r="E8" s="15" t="s">
        <v>74</v>
      </c>
      <c r="F8" s="15" t="s">
        <v>58</v>
      </c>
      <c r="G8" s="15" t="s">
        <v>56</v>
      </c>
      <c r="H8" s="16" t="s">
        <v>25</v>
      </c>
      <c r="I8" s="17">
        <v>38834</v>
      </c>
      <c r="J8" s="17" t="s">
        <v>43</v>
      </c>
      <c r="K8" s="17" t="s">
        <v>44</v>
      </c>
      <c r="L8" s="17" t="s">
        <v>46</v>
      </c>
      <c r="M8" s="18">
        <v>10</v>
      </c>
      <c r="N8" s="4"/>
      <c r="O8" s="29">
        <f>(Таблица3[[#This Row],[Результат теория к 100 б.]]+Таблица3[[#This Row],[Результат практика к 100 б.]])/2</f>
        <v>46.388888888888886</v>
      </c>
      <c r="P8" s="29">
        <f>Таблица3[[#This Row],[Итог теория макс. 180 б.]]/180*100</f>
        <v>42.777777777777779</v>
      </c>
      <c r="Q8" s="28">
        <f>SUM(Таблица3[[#This Row],[задание 1 (50 бал.)]:[задание 3 (50 бал)]])</f>
        <v>77</v>
      </c>
      <c r="R8" s="3">
        <v>10</v>
      </c>
      <c r="S8" s="3">
        <v>44</v>
      </c>
      <c r="T8" s="3">
        <v>23</v>
      </c>
      <c r="U8" s="29">
        <f>Таблица3[[#This Row],[Итог практика макс. 150 б.]]/150*100</f>
        <v>50</v>
      </c>
      <c r="V8" s="27">
        <f>SUM(Таблица3[[#This Row],[зоология позвоночных (50 бал)]:[физиология человека и животных (50 бал)]])</f>
        <v>75</v>
      </c>
      <c r="W8" s="3">
        <v>25</v>
      </c>
      <c r="X8" s="3">
        <v>39</v>
      </c>
      <c r="Y8" s="3">
        <v>11</v>
      </c>
      <c r="Z8" s="3"/>
      <c r="AA8" s="3"/>
      <c r="AB8" s="3"/>
      <c r="AC8" s="9"/>
    </row>
    <row r="9" spans="1:29" ht="45.75" customHeight="1">
      <c r="A9" s="8">
        <v>4</v>
      </c>
      <c r="B9" s="3" t="s">
        <v>155</v>
      </c>
      <c r="C9" s="13" t="s">
        <v>21</v>
      </c>
      <c r="D9" s="14" t="s">
        <v>21</v>
      </c>
      <c r="E9" s="15" t="s">
        <v>78</v>
      </c>
      <c r="F9" s="15" t="s">
        <v>42</v>
      </c>
      <c r="G9" s="15" t="s">
        <v>28</v>
      </c>
      <c r="H9" s="16" t="s">
        <v>24</v>
      </c>
      <c r="I9" s="17">
        <v>38926</v>
      </c>
      <c r="J9" s="17" t="s">
        <v>43</v>
      </c>
      <c r="K9" s="17" t="s">
        <v>44</v>
      </c>
      <c r="L9" s="17" t="s">
        <v>112</v>
      </c>
      <c r="M9" s="18">
        <v>10</v>
      </c>
      <c r="N9" s="4"/>
      <c r="O9" s="29">
        <f>(Таблица3[[#This Row],[Результат теория к 100 б.]]+Таблица3[[#This Row],[Результат практика к 100 б.]])/2</f>
        <v>38.972222222222221</v>
      </c>
      <c r="P9" s="29">
        <f>Таблица3[[#This Row],[Итог теория макс. 180 б.]]/180*100</f>
        <v>38.611111111111114</v>
      </c>
      <c r="Q9" s="28">
        <f>SUM(Таблица3[[#This Row],[задание 1 (50 бал.)]:[задание 3 (50 бал)]])</f>
        <v>69.5</v>
      </c>
      <c r="R9" s="3">
        <v>25</v>
      </c>
      <c r="S9" s="3">
        <v>40.5</v>
      </c>
      <c r="T9" s="3">
        <v>4</v>
      </c>
      <c r="U9" s="29">
        <f>Таблица3[[#This Row],[Итог практика макс. 150 б.]]/150*100</f>
        <v>39.333333333333329</v>
      </c>
      <c r="V9" s="27">
        <f>SUM(Таблица3[[#This Row],[зоология позвоночных (50 бал)]:[физиология человека и животных (50 бал)]])</f>
        <v>59</v>
      </c>
      <c r="W9" s="3">
        <v>33</v>
      </c>
      <c r="X9" s="3">
        <v>13</v>
      </c>
      <c r="Y9" s="3">
        <v>13</v>
      </c>
      <c r="Z9" s="3"/>
      <c r="AA9" s="3"/>
      <c r="AB9" s="3"/>
      <c r="AC9" s="9"/>
    </row>
    <row r="10" spans="1:29" ht="58.5" customHeight="1">
      <c r="A10" s="8">
        <v>5</v>
      </c>
      <c r="B10" s="3" t="s">
        <v>154</v>
      </c>
      <c r="C10" s="13" t="s">
        <v>21</v>
      </c>
      <c r="D10" s="14" t="s">
        <v>21</v>
      </c>
      <c r="E10" s="15" t="s">
        <v>109</v>
      </c>
      <c r="F10" s="15" t="s">
        <v>110</v>
      </c>
      <c r="G10" s="15" t="s">
        <v>111</v>
      </c>
      <c r="H10" s="16" t="s">
        <v>24</v>
      </c>
      <c r="I10" s="17">
        <v>38873</v>
      </c>
      <c r="J10" s="17" t="s">
        <v>43</v>
      </c>
      <c r="K10" s="17" t="s">
        <v>44</v>
      </c>
      <c r="L10" s="17" t="s">
        <v>108</v>
      </c>
      <c r="M10" s="18">
        <v>10</v>
      </c>
      <c r="N10" s="4"/>
      <c r="O10" s="29">
        <f>(Таблица3[[#This Row],[Результат теория к 100 б.]]+Таблица3[[#This Row],[Результат практика к 100 б.]])/2</f>
        <v>34.555555555555557</v>
      </c>
      <c r="P10" s="29">
        <f>Таблица3[[#This Row],[Итог теория макс. 180 б.]]/180*100</f>
        <v>44.444444444444443</v>
      </c>
      <c r="Q10" s="28">
        <f>SUM(Таблица3[[#This Row],[задание 1 (50 бал.)]:[задание 3 (50 бал)]])</f>
        <v>80</v>
      </c>
      <c r="R10" s="3">
        <v>16</v>
      </c>
      <c r="S10" s="3">
        <v>43</v>
      </c>
      <c r="T10" s="3">
        <v>21</v>
      </c>
      <c r="U10" s="29">
        <f>Таблица3[[#This Row],[Итог практика макс. 150 б.]]/150*100</f>
        <v>24.666666666666668</v>
      </c>
      <c r="V10" s="27">
        <f>SUM(Таблица3[[#This Row],[зоология позвоночных (50 бал)]:[физиология человека и животных (50 бал)]])</f>
        <v>37</v>
      </c>
      <c r="W10" s="3">
        <v>10</v>
      </c>
      <c r="X10" s="3">
        <v>9</v>
      </c>
      <c r="Y10" s="3">
        <v>18</v>
      </c>
      <c r="Z10" s="3"/>
      <c r="AA10" s="3"/>
      <c r="AB10" s="3"/>
      <c r="AC10" s="9"/>
    </row>
    <row r="11" spans="1:29" ht="67.5" customHeight="1">
      <c r="A11" s="8">
        <v>6</v>
      </c>
      <c r="B11" s="3" t="s">
        <v>159</v>
      </c>
      <c r="C11" s="13" t="s">
        <v>21</v>
      </c>
      <c r="D11" s="14" t="s">
        <v>21</v>
      </c>
      <c r="E11" s="15" t="s">
        <v>114</v>
      </c>
      <c r="F11" s="15" t="s">
        <v>31</v>
      </c>
      <c r="G11" s="15" t="s">
        <v>115</v>
      </c>
      <c r="H11" s="16" t="s">
        <v>24</v>
      </c>
      <c r="I11" s="17">
        <v>38729</v>
      </c>
      <c r="J11" s="17" t="s">
        <v>43</v>
      </c>
      <c r="K11" s="17" t="s">
        <v>44</v>
      </c>
      <c r="L11" s="17" t="s">
        <v>108</v>
      </c>
      <c r="M11" s="18">
        <v>10</v>
      </c>
      <c r="N11" s="4"/>
      <c r="O11" s="29">
        <f>(Таблица3[[#This Row],[Результат теория к 100 б.]]+Таблица3[[#This Row],[Результат практика к 100 б.]])/2</f>
        <v>34.805555555555557</v>
      </c>
      <c r="P11" s="29">
        <f>Таблица3[[#This Row],[Итог теория макс. 180 б.]]/180*100</f>
        <v>40.277777777777779</v>
      </c>
      <c r="Q11" s="28">
        <f>SUM(Таблица3[[#This Row],[задание 1 (50 бал.)]:[задание 3 (50 бал)]])</f>
        <v>72.5</v>
      </c>
      <c r="R11" s="3">
        <v>12</v>
      </c>
      <c r="S11" s="3">
        <v>43</v>
      </c>
      <c r="T11" s="3">
        <v>17.5</v>
      </c>
      <c r="U11" s="29">
        <f>Таблица3[[#This Row],[Итог практика макс. 150 б.]]/150*100</f>
        <v>29.333333333333332</v>
      </c>
      <c r="V11" s="27">
        <f>SUM(Таблица3[[#This Row],[зоология позвоночных (50 бал)]:[физиология человека и животных (50 бал)]])</f>
        <v>44</v>
      </c>
      <c r="W11" s="3">
        <v>14</v>
      </c>
      <c r="X11" s="3">
        <v>8</v>
      </c>
      <c r="Y11" s="3">
        <v>22</v>
      </c>
      <c r="Z11" s="3"/>
      <c r="AA11" s="3"/>
      <c r="AB11" s="3"/>
      <c r="AC11" s="9"/>
    </row>
    <row r="12" spans="1:29" ht="56.25" customHeight="1">
      <c r="A12" s="8">
        <v>7</v>
      </c>
      <c r="B12" s="3" t="s">
        <v>162</v>
      </c>
      <c r="C12" s="13" t="s">
        <v>21</v>
      </c>
      <c r="D12" s="14" t="s">
        <v>93</v>
      </c>
      <c r="E12" s="15" t="s">
        <v>119</v>
      </c>
      <c r="F12" s="15" t="s">
        <v>120</v>
      </c>
      <c r="G12" s="15" t="s">
        <v>34</v>
      </c>
      <c r="H12" s="19" t="s">
        <v>25</v>
      </c>
      <c r="I12" s="25">
        <v>38930</v>
      </c>
      <c r="J12" s="17" t="s">
        <v>43</v>
      </c>
      <c r="K12" s="17" t="s">
        <v>44</v>
      </c>
      <c r="L12" s="17" t="s">
        <v>121</v>
      </c>
      <c r="M12" s="18">
        <v>10</v>
      </c>
      <c r="N12" s="4"/>
      <c r="O12" s="29">
        <f>(Таблица3[[#This Row],[Результат теория к 100 б.]]+Таблица3[[#This Row],[Результат практика к 100 б.]])/2</f>
        <v>34.694444444444443</v>
      </c>
      <c r="P12" s="29">
        <f>Таблица3[[#This Row],[Итог теория макс. 180 б.]]/180*100</f>
        <v>41.388888888888886</v>
      </c>
      <c r="Q12" s="28">
        <f>SUM(Таблица3[[#This Row],[задание 1 (50 бал.)]:[задание 3 (50 бал)]])</f>
        <v>74.5</v>
      </c>
      <c r="R12" s="3">
        <v>15</v>
      </c>
      <c r="S12" s="3">
        <v>45.5</v>
      </c>
      <c r="T12" s="3">
        <v>14</v>
      </c>
      <c r="U12" s="29">
        <f>Таблица3[[#This Row],[Итог практика макс. 150 б.]]/150*100</f>
        <v>28.000000000000004</v>
      </c>
      <c r="V12" s="27">
        <f>SUM(Таблица3[[#This Row],[зоология позвоночных (50 бал)]:[физиология человека и животных (50 бал)]])</f>
        <v>42</v>
      </c>
      <c r="W12" s="3">
        <v>14</v>
      </c>
      <c r="X12" s="3">
        <v>14</v>
      </c>
      <c r="Y12" s="3">
        <v>14</v>
      </c>
      <c r="Z12" s="3"/>
      <c r="AA12" s="3"/>
      <c r="AB12" s="3"/>
      <c r="AC12" s="9"/>
    </row>
    <row r="13" spans="1:29" ht="52.5" customHeight="1">
      <c r="A13" s="8">
        <v>8</v>
      </c>
      <c r="B13" s="3" t="s">
        <v>156</v>
      </c>
      <c r="C13" s="13" t="s">
        <v>21</v>
      </c>
      <c r="D13" s="14" t="s">
        <v>21</v>
      </c>
      <c r="E13" s="15" t="s">
        <v>76</v>
      </c>
      <c r="F13" s="15" t="s">
        <v>38</v>
      </c>
      <c r="G13" s="15" t="s">
        <v>62</v>
      </c>
      <c r="H13" s="16" t="s">
        <v>24</v>
      </c>
      <c r="I13" s="17">
        <v>38863</v>
      </c>
      <c r="J13" s="17" t="s">
        <v>43</v>
      </c>
      <c r="K13" s="17" t="s">
        <v>44</v>
      </c>
      <c r="L13" s="17" t="s">
        <v>75</v>
      </c>
      <c r="M13" s="18">
        <v>10</v>
      </c>
      <c r="N13" s="4"/>
      <c r="O13" s="29">
        <f>(Таблица3[[#This Row],[Результат теория к 100 б.]]+Таблица3[[#This Row],[Результат практика к 100 б.]])/2</f>
        <v>31.916666666666664</v>
      </c>
      <c r="P13" s="29">
        <f>Таблица3[[#This Row],[Итог теория макс. 180 б.]]/180*100</f>
        <v>37.5</v>
      </c>
      <c r="Q13" s="28">
        <f>SUM(Таблица3[[#This Row],[задание 1 (50 бал.)]:[задание 3 (50 бал)]])</f>
        <v>67.5</v>
      </c>
      <c r="R13" s="3">
        <v>17</v>
      </c>
      <c r="S13" s="3">
        <v>37</v>
      </c>
      <c r="T13" s="3">
        <v>13.5</v>
      </c>
      <c r="U13" s="29">
        <f>Таблица3[[#This Row],[Итог практика макс. 150 б.]]/150*100</f>
        <v>26.333333333333332</v>
      </c>
      <c r="V13" s="27">
        <f>SUM(Таблица3[[#This Row],[зоология позвоночных (50 бал)]:[физиология человека и животных (50 бал)]])</f>
        <v>39.5</v>
      </c>
      <c r="W13" s="3">
        <v>12.5</v>
      </c>
      <c r="X13" s="3">
        <v>9</v>
      </c>
      <c r="Y13" s="3">
        <v>18</v>
      </c>
      <c r="Z13" s="3"/>
      <c r="AA13" s="3"/>
      <c r="AB13" s="3"/>
      <c r="AC13" s="9"/>
    </row>
    <row r="14" spans="1:29" ht="63.75">
      <c r="A14" s="8">
        <v>9</v>
      </c>
      <c r="B14" s="3" t="s">
        <v>153</v>
      </c>
      <c r="C14" s="13" t="s">
        <v>21</v>
      </c>
      <c r="D14" s="14" t="s">
        <v>21</v>
      </c>
      <c r="E14" s="15" t="s">
        <v>107</v>
      </c>
      <c r="F14" s="15" t="s">
        <v>70</v>
      </c>
      <c r="G14" s="15" t="s">
        <v>32</v>
      </c>
      <c r="H14" s="24" t="s">
        <v>24</v>
      </c>
      <c r="I14" s="17">
        <v>38955</v>
      </c>
      <c r="J14" s="17" t="s">
        <v>43</v>
      </c>
      <c r="K14" s="17" t="s">
        <v>44</v>
      </c>
      <c r="L14" s="17" t="s">
        <v>108</v>
      </c>
      <c r="M14" s="18">
        <v>10</v>
      </c>
      <c r="N14" s="4"/>
      <c r="O14" s="29">
        <f>(Таблица3[[#This Row],[Результат теория к 100 б.]]+Таблица3[[#This Row],[Результат практика к 100 б.]])/2</f>
        <v>29.694444444444446</v>
      </c>
      <c r="P14" s="29">
        <f>Таблица3[[#This Row],[Итог теория макс. 180 б.]]/180*100</f>
        <v>38.055555555555557</v>
      </c>
      <c r="Q14" s="28">
        <f>SUM(Таблица3[[#This Row],[задание 1 (50 бал.)]:[задание 3 (50 бал)]])</f>
        <v>68.5</v>
      </c>
      <c r="R14" s="3">
        <v>13</v>
      </c>
      <c r="S14" s="3">
        <v>45</v>
      </c>
      <c r="T14" s="3">
        <v>10.5</v>
      </c>
      <c r="U14" s="29">
        <f>Таблица3[[#This Row],[Итог практика макс. 150 б.]]/150*100</f>
        <v>21.333333333333336</v>
      </c>
      <c r="V14" s="27">
        <f>SUM(Таблица3[[#This Row],[зоология позвоночных (50 бал)]:[физиология человека и животных (50 бал)]])</f>
        <v>32</v>
      </c>
      <c r="W14" s="3">
        <v>7</v>
      </c>
      <c r="X14" s="3">
        <v>3</v>
      </c>
      <c r="Y14" s="3">
        <v>22</v>
      </c>
      <c r="Z14" s="3"/>
      <c r="AA14" s="3"/>
      <c r="AB14" s="3"/>
      <c r="AC14" s="9"/>
    </row>
    <row r="15" spans="1:29" ht="63.75">
      <c r="A15" s="8">
        <v>10</v>
      </c>
      <c r="B15" s="3" t="s">
        <v>157</v>
      </c>
      <c r="C15" s="13" t="s">
        <v>21</v>
      </c>
      <c r="D15" s="14" t="s">
        <v>21</v>
      </c>
      <c r="E15" s="15" t="s">
        <v>113</v>
      </c>
      <c r="F15" s="15" t="s">
        <v>39</v>
      </c>
      <c r="G15" s="15" t="s">
        <v>28</v>
      </c>
      <c r="H15" s="16" t="s">
        <v>24</v>
      </c>
      <c r="I15" s="17">
        <v>38985</v>
      </c>
      <c r="J15" s="17" t="s">
        <v>43</v>
      </c>
      <c r="K15" s="17" t="s">
        <v>44</v>
      </c>
      <c r="L15" s="17" t="s">
        <v>108</v>
      </c>
      <c r="M15" s="18">
        <v>10</v>
      </c>
      <c r="N15" s="4"/>
      <c r="O15" s="29">
        <f>(Таблица3[[#This Row],[Результат теория к 100 б.]]+Таблица3[[#This Row],[Результат практика к 100 б.]])/2</f>
        <v>28.944444444444443</v>
      </c>
      <c r="P15" s="29">
        <f>Таблица3[[#This Row],[Итог теория макс. 180 б.]]/180*100</f>
        <v>37.222222222222221</v>
      </c>
      <c r="Q15" s="28">
        <f>SUM(Таблица3[[#This Row],[задание 1 (50 бал.)]:[задание 3 (50 бал)]])</f>
        <v>67</v>
      </c>
      <c r="R15" s="3">
        <v>12</v>
      </c>
      <c r="S15" s="3">
        <v>39</v>
      </c>
      <c r="T15" s="3">
        <v>16</v>
      </c>
      <c r="U15" s="29">
        <f>Таблица3[[#This Row],[Итог практика макс. 150 б.]]/150*100</f>
        <v>20.666666666666668</v>
      </c>
      <c r="V15" s="27">
        <f>SUM(Таблица3[[#This Row],[зоология позвоночных (50 бал)]:[физиология человека и животных (50 бал)]])</f>
        <v>31</v>
      </c>
      <c r="W15" s="3">
        <v>8</v>
      </c>
      <c r="X15" s="3">
        <v>5</v>
      </c>
      <c r="Y15" s="3">
        <v>18</v>
      </c>
      <c r="Z15" s="3"/>
      <c r="AA15" s="3"/>
      <c r="AB15" s="3"/>
      <c r="AC15" s="9"/>
    </row>
    <row r="16" spans="1:29" ht="51">
      <c r="A16" s="8">
        <v>11</v>
      </c>
      <c r="B16" s="3" t="s">
        <v>164</v>
      </c>
      <c r="C16" s="13" t="s">
        <v>21</v>
      </c>
      <c r="D16" s="14" t="s">
        <v>65</v>
      </c>
      <c r="E16" s="15" t="s">
        <v>124</v>
      </c>
      <c r="F16" s="15" t="s">
        <v>35</v>
      </c>
      <c r="G16" s="15" t="s">
        <v>26</v>
      </c>
      <c r="H16" s="19" t="s">
        <v>24</v>
      </c>
      <c r="I16" s="17">
        <v>38787</v>
      </c>
      <c r="J16" s="17" t="s">
        <v>43</v>
      </c>
      <c r="K16" s="17" t="s">
        <v>44</v>
      </c>
      <c r="L16" s="17" t="s">
        <v>125</v>
      </c>
      <c r="M16" s="18">
        <v>10</v>
      </c>
      <c r="N16" s="4"/>
      <c r="O16" s="29">
        <f>(Таблица3[[#This Row],[Результат теория к 100 б.]]+Таблица3[[#This Row],[Результат практика к 100 б.]])/2</f>
        <v>27.916666666666668</v>
      </c>
      <c r="P16" s="29">
        <f>Таблица3[[#This Row],[Итог теория макс. 180 б.]]/180*100</f>
        <v>42.5</v>
      </c>
      <c r="Q16" s="28">
        <f>SUM(Таблица3[[#This Row],[задание 1 (50 бал.)]:[задание 3 (50 бал)]])</f>
        <v>76.5</v>
      </c>
      <c r="R16" s="3">
        <v>13</v>
      </c>
      <c r="S16" s="3">
        <v>42.5</v>
      </c>
      <c r="T16" s="3">
        <v>21</v>
      </c>
      <c r="U16" s="29">
        <f>Таблица3[[#This Row],[Итог практика макс. 150 б.]]/150*100</f>
        <v>13.333333333333334</v>
      </c>
      <c r="V16" s="27">
        <f>SUM(Таблица3[[#This Row],[зоология позвоночных (50 бал)]:[физиология человека и животных (50 бал)]])</f>
        <v>20</v>
      </c>
      <c r="W16" s="3">
        <v>9</v>
      </c>
      <c r="X16" s="3">
        <v>2</v>
      </c>
      <c r="Y16" s="3">
        <v>9</v>
      </c>
      <c r="Z16" s="3"/>
      <c r="AA16" s="3"/>
      <c r="AB16" s="3"/>
      <c r="AC16" s="9"/>
    </row>
    <row r="17" spans="1:29" ht="63.75">
      <c r="A17" s="8">
        <v>12</v>
      </c>
      <c r="B17" s="3" t="s">
        <v>161</v>
      </c>
      <c r="C17" s="13" t="s">
        <v>21</v>
      </c>
      <c r="D17" s="14" t="s">
        <v>21</v>
      </c>
      <c r="E17" s="15" t="s">
        <v>116</v>
      </c>
      <c r="F17" s="15" t="s">
        <v>117</v>
      </c>
      <c r="G17" s="15" t="s">
        <v>37</v>
      </c>
      <c r="H17" s="16" t="s">
        <v>24</v>
      </c>
      <c r="I17" s="17">
        <v>38910</v>
      </c>
      <c r="J17" s="17" t="s">
        <v>43</v>
      </c>
      <c r="K17" s="17" t="s">
        <v>44</v>
      </c>
      <c r="L17" s="17" t="s">
        <v>118</v>
      </c>
      <c r="M17" s="18">
        <v>10</v>
      </c>
      <c r="N17" s="4"/>
      <c r="O17" s="29">
        <f>(Таблица3[[#This Row],[Результат теория к 100 б.]]+Таблица3[[#This Row],[Результат практика к 100 б.]])/2</f>
        <v>26.166666666666668</v>
      </c>
      <c r="P17" s="29">
        <f>Таблица3[[#This Row],[Итог теория макс. 180 б.]]/180*100</f>
        <v>35</v>
      </c>
      <c r="Q17" s="28">
        <f>SUM(Таблица3[[#This Row],[задание 1 (50 бал.)]:[задание 3 (50 бал)]])</f>
        <v>63</v>
      </c>
      <c r="R17" s="3">
        <v>9</v>
      </c>
      <c r="S17" s="3">
        <v>44</v>
      </c>
      <c r="T17" s="3">
        <v>10</v>
      </c>
      <c r="U17" s="29">
        <f>Таблица3[[#This Row],[Итог практика макс. 150 б.]]/150*100</f>
        <v>17.333333333333336</v>
      </c>
      <c r="V17" s="27">
        <f>SUM(Таблица3[[#This Row],[зоология позвоночных (50 бал)]:[физиология человека и животных (50 бал)]])</f>
        <v>26</v>
      </c>
      <c r="W17" s="3">
        <v>7</v>
      </c>
      <c r="X17" s="3">
        <v>7</v>
      </c>
      <c r="Y17" s="3">
        <v>12</v>
      </c>
      <c r="Z17" s="3"/>
      <c r="AA17" s="3"/>
      <c r="AB17" s="3"/>
      <c r="AC17" s="9"/>
    </row>
  </sheetData>
  <sortState ref="D6:M26">
    <sortCondition ref="E6:E26"/>
  </sortState>
  <dataValidations count="3">
    <dataValidation type="list" allowBlank="1" showInputMessage="1" showErrorMessage="1" sqref="J6:J17">
      <formula1>гражданство</formula1>
    </dataValidation>
    <dataValidation type="list" allowBlank="1" showInputMessage="1" showErrorMessage="1" sqref="H6:H17">
      <formula1>пол</formula1>
    </dataValidation>
    <dataValidation type="list" allowBlank="1" showInputMessage="1" showErrorMessage="1" sqref="M6:M1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80" zoomScaleNormal="80" workbookViewId="0">
      <selection activeCell="T8" sqref="T8"/>
    </sheetView>
  </sheetViews>
  <sheetFormatPr defaultRowHeight="15"/>
  <cols>
    <col min="1" max="1" width="5.42578125" style="1" customWidth="1"/>
    <col min="2" max="2" width="8.85546875" style="2" customWidth="1"/>
    <col min="3" max="3" width="14.85546875" customWidth="1"/>
    <col min="4" max="4" width="15.5703125" customWidth="1"/>
    <col min="5" max="5" width="13.7109375" customWidth="1"/>
    <col min="6" max="6" width="11.85546875" bestFit="1" customWidth="1"/>
    <col min="7" max="7" width="15.28515625" style="1" bestFit="1" customWidth="1"/>
    <col min="8" max="8" width="9.7109375" hidden="1" customWidth="1"/>
    <col min="9" max="9" width="12.28515625" style="7" hidden="1" customWidth="1"/>
    <col min="10" max="10" width="13" hidden="1" customWidth="1"/>
    <col min="11" max="11" width="21.85546875" hidden="1" customWidth="1"/>
    <col min="12" max="12" width="34.7109375" style="1" customWidth="1"/>
    <col min="13" max="13" width="11.5703125" customWidth="1"/>
    <col min="14" max="14" width="16" hidden="1" customWidth="1"/>
    <col min="15" max="16" width="10.7109375" customWidth="1"/>
    <col min="17" max="17" width="13.140625" customWidth="1"/>
    <col min="18" max="18" width="8.85546875" customWidth="1"/>
    <col min="19" max="19" width="10" customWidth="1"/>
    <col min="20" max="21" width="12.140625" customWidth="1"/>
    <col min="22" max="22" width="11.5703125" customWidth="1"/>
    <col min="23" max="23" width="10.28515625" customWidth="1"/>
    <col min="24" max="25" width="12.42578125" customWidth="1"/>
    <col min="26" max="26" width="11.7109375" customWidth="1"/>
    <col min="27" max="29" width="6.7109375" hidden="1" customWidth="1"/>
    <col min="30" max="30" width="9.140625" hidden="1" customWidth="1"/>
  </cols>
  <sheetData>
    <row r="1" spans="1:30" ht="25.5">
      <c r="D1" s="6" t="s">
        <v>17</v>
      </c>
      <c r="E1" s="6" t="s">
        <v>16</v>
      </c>
    </row>
    <row r="2" spans="1:30">
      <c r="D2" s="6" t="s">
        <v>15</v>
      </c>
      <c r="E2" s="6" t="s">
        <v>36</v>
      </c>
    </row>
    <row r="3" spans="1:30">
      <c r="D3" s="6" t="s">
        <v>14</v>
      </c>
      <c r="E3" s="6" t="s">
        <v>20</v>
      </c>
    </row>
    <row r="4" spans="1:30" ht="25.5">
      <c r="D4" s="6" t="s">
        <v>13</v>
      </c>
      <c r="E4" s="6" t="s">
        <v>200</v>
      </c>
    </row>
    <row r="5" spans="1:30" ht="75">
      <c r="A5" s="10" t="s">
        <v>12</v>
      </c>
      <c r="B5" s="11" t="s">
        <v>11</v>
      </c>
      <c r="C5" s="11" t="s">
        <v>64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1" t="s">
        <v>3</v>
      </c>
      <c r="L5" s="11" t="s">
        <v>2</v>
      </c>
      <c r="M5" s="11" t="s">
        <v>1</v>
      </c>
      <c r="N5" s="11" t="s">
        <v>0</v>
      </c>
      <c r="O5" s="11" t="s">
        <v>192</v>
      </c>
      <c r="P5" s="11" t="s">
        <v>203</v>
      </c>
      <c r="Q5" s="11" t="s">
        <v>190</v>
      </c>
      <c r="R5" s="11" t="s">
        <v>180</v>
      </c>
      <c r="S5" s="11" t="s">
        <v>181</v>
      </c>
      <c r="T5" s="11" t="s">
        <v>179</v>
      </c>
      <c r="U5" s="11" t="s">
        <v>206</v>
      </c>
      <c r="V5" s="11" t="s">
        <v>193</v>
      </c>
      <c r="W5" s="33" t="s">
        <v>188</v>
      </c>
      <c r="X5" s="11" t="s">
        <v>189</v>
      </c>
      <c r="Y5" s="11" t="s">
        <v>199</v>
      </c>
      <c r="Z5" s="11" t="s">
        <v>198</v>
      </c>
      <c r="AA5" s="11" t="s">
        <v>49</v>
      </c>
      <c r="AB5" s="11" t="s">
        <v>50</v>
      </c>
      <c r="AC5" s="11" t="s">
        <v>51</v>
      </c>
      <c r="AD5" s="12" t="s">
        <v>52</v>
      </c>
    </row>
    <row r="6" spans="1:30" ht="38.25">
      <c r="A6" s="8">
        <v>1</v>
      </c>
      <c r="B6" s="3" t="s">
        <v>167</v>
      </c>
      <c r="C6" s="13" t="s">
        <v>21</v>
      </c>
      <c r="D6" s="14" t="s">
        <v>21</v>
      </c>
      <c r="E6" s="15" t="s">
        <v>60</v>
      </c>
      <c r="F6" s="15" t="s">
        <v>27</v>
      </c>
      <c r="G6" s="15" t="s">
        <v>66</v>
      </c>
      <c r="H6" s="16" t="s">
        <v>25</v>
      </c>
      <c r="I6" s="17">
        <v>38427</v>
      </c>
      <c r="J6" s="17" t="s">
        <v>43</v>
      </c>
      <c r="K6" s="17" t="s">
        <v>44</v>
      </c>
      <c r="L6" s="17" t="s">
        <v>61</v>
      </c>
      <c r="M6" s="18">
        <v>11</v>
      </c>
      <c r="N6" s="5"/>
      <c r="O6" s="29">
        <f>(Таблица4[[#This Row],[Результат теория к 100 б.]]+Таблица4[[#This Row],[Результат практика к 100 б.]])/2</f>
        <v>50.263888888888886</v>
      </c>
      <c r="P6" s="29">
        <f>Таблица4[[#This Row],[Итог теория макс. 180 б.]]/180*100</f>
        <v>50.277777777777779</v>
      </c>
      <c r="Q6" s="3">
        <f>SUM(Таблица4[[#This Row],[задание 1 (50 бал.)]:[задание 3 (50 бал)]])</f>
        <v>90.5</v>
      </c>
      <c r="R6" s="3">
        <v>15</v>
      </c>
      <c r="S6" s="3">
        <v>50</v>
      </c>
      <c r="T6" s="3">
        <v>25.5</v>
      </c>
      <c r="U6" s="29">
        <f>Таблица4[[#This Row],[Итог практика макс. 150 б.]]/150*100</f>
        <v>50.249999999999993</v>
      </c>
      <c r="V6" s="29">
        <f>SUM(Таблица4[[#This Row],[экология и этология (50 бал)]:[физиология и анатомия растений (50 бал) пересчет]])</f>
        <v>75.375</v>
      </c>
      <c r="W6" s="34">
        <v>17</v>
      </c>
      <c r="X6" s="3">
        <v>31.5</v>
      </c>
      <c r="Y6" s="29">
        <f>Таблица4[[#This Row],[физиология и анатомия растений (20 бал)2]]*2.5</f>
        <v>26.875</v>
      </c>
      <c r="Z6" s="31">
        <v>10.75</v>
      </c>
      <c r="AA6" s="3"/>
      <c r="AB6" s="3"/>
      <c r="AC6" s="3"/>
      <c r="AD6" s="9"/>
    </row>
    <row r="7" spans="1:30" ht="63.75">
      <c r="A7" s="8">
        <v>2</v>
      </c>
      <c r="B7" s="3" t="s">
        <v>174</v>
      </c>
      <c r="C7" s="13" t="s">
        <v>21</v>
      </c>
      <c r="D7" s="14" t="s">
        <v>23</v>
      </c>
      <c r="E7" s="15" t="s">
        <v>138</v>
      </c>
      <c r="F7" s="15" t="s">
        <v>39</v>
      </c>
      <c r="G7" s="15" t="s">
        <v>128</v>
      </c>
      <c r="H7" s="16" t="s">
        <v>24</v>
      </c>
      <c r="I7" s="17">
        <v>38768</v>
      </c>
      <c r="J7" s="17" t="s">
        <v>43</v>
      </c>
      <c r="K7" s="17" t="s">
        <v>44</v>
      </c>
      <c r="L7" s="17" t="s">
        <v>47</v>
      </c>
      <c r="M7" s="18">
        <v>11</v>
      </c>
      <c r="N7" s="5"/>
      <c r="O7" s="29">
        <f>(Таблица4[[#This Row],[Результат теория к 100 б.]]+Таблица4[[#This Row],[Результат практика к 100 б.]])/2</f>
        <v>48.902777777777779</v>
      </c>
      <c r="P7" s="29">
        <f>Таблица4[[#This Row],[Итог теория макс. 180 б.]]/180*100</f>
        <v>44.722222222222221</v>
      </c>
      <c r="Q7" s="3">
        <f>SUM(Таблица4[[#This Row],[задание 1 (50 бал.)]:[задание 3 (50 бал)]])</f>
        <v>80.5</v>
      </c>
      <c r="R7" s="3">
        <v>15</v>
      </c>
      <c r="S7" s="3">
        <v>49.5</v>
      </c>
      <c r="T7" s="3">
        <v>16</v>
      </c>
      <c r="U7" s="29">
        <f>Таблица4[[#This Row],[Итог практика макс. 150 б.]]/150*100</f>
        <v>53.083333333333336</v>
      </c>
      <c r="V7" s="29">
        <f>SUM(Таблица4[[#This Row],[экология и этология (50 бал)]:[физиология и анатомия растений (50 бал) пересчет]])</f>
        <v>79.625</v>
      </c>
      <c r="W7" s="32">
        <v>40</v>
      </c>
      <c r="X7" s="3">
        <v>19</v>
      </c>
      <c r="Y7" s="29">
        <f>Таблица4[[#This Row],[физиология и анатомия растений (20 бал)2]]*2.5</f>
        <v>20.625</v>
      </c>
      <c r="Z7" s="3">
        <v>8.25</v>
      </c>
      <c r="AA7" s="3"/>
      <c r="AB7" s="3"/>
      <c r="AC7" s="3"/>
      <c r="AD7" s="9"/>
    </row>
    <row r="8" spans="1:30" ht="38.25">
      <c r="A8" s="8">
        <v>3</v>
      </c>
      <c r="B8" s="3" t="s">
        <v>166</v>
      </c>
      <c r="C8" s="13" t="s">
        <v>21</v>
      </c>
      <c r="D8" s="14" t="s">
        <v>21</v>
      </c>
      <c r="E8" s="15" t="s">
        <v>79</v>
      </c>
      <c r="F8" s="15" t="s">
        <v>80</v>
      </c>
      <c r="G8" s="15" t="s">
        <v>37</v>
      </c>
      <c r="H8" s="16" t="s">
        <v>24</v>
      </c>
      <c r="I8" s="17">
        <v>38644</v>
      </c>
      <c r="J8" s="17" t="s">
        <v>43</v>
      </c>
      <c r="K8" s="17" t="s">
        <v>44</v>
      </c>
      <c r="L8" s="17" t="s">
        <v>48</v>
      </c>
      <c r="M8" s="18">
        <v>11</v>
      </c>
      <c r="N8" s="5"/>
      <c r="O8" s="29">
        <f>(Таблица4[[#This Row],[Результат теория к 100 б.]]+Таблица4[[#This Row],[Результат практика к 100 б.]])/2</f>
        <v>44.916666666666671</v>
      </c>
      <c r="P8" s="29">
        <f>Таблица4[[#This Row],[Итог теория макс. 180 б.]]/180*100</f>
        <v>51.666666666666671</v>
      </c>
      <c r="Q8" s="3">
        <f>SUM(Таблица4[[#This Row],[задание 1 (50 бал.)]:[задание 3 (50 бал)]])</f>
        <v>93</v>
      </c>
      <c r="R8" s="3">
        <v>22</v>
      </c>
      <c r="S8" s="3">
        <v>50</v>
      </c>
      <c r="T8" s="3">
        <v>21</v>
      </c>
      <c r="U8" s="29">
        <f>Таблица4[[#This Row],[Итог практика макс. 150 б.]]/150*100</f>
        <v>38.166666666666664</v>
      </c>
      <c r="V8" s="29">
        <f>SUM(Таблица4[[#This Row],[экология и этология (50 бал)]:[физиология и анатомия растений (50 бал) пересчет]])</f>
        <v>57.25</v>
      </c>
      <c r="W8" s="32">
        <v>18</v>
      </c>
      <c r="X8" s="3">
        <v>23</v>
      </c>
      <c r="Y8" s="29">
        <f>Таблица4[[#This Row],[физиология и анатомия растений (20 бал)2]]*2.5</f>
        <v>16.25</v>
      </c>
      <c r="Z8" s="3">
        <v>6.5</v>
      </c>
      <c r="AA8" s="3"/>
      <c r="AB8" s="3"/>
      <c r="AC8" s="3"/>
      <c r="AD8" s="9"/>
    </row>
    <row r="9" spans="1:30" ht="38.25">
      <c r="A9" s="8">
        <v>4</v>
      </c>
      <c r="B9" s="3" t="s">
        <v>170</v>
      </c>
      <c r="C9" s="13" t="s">
        <v>21</v>
      </c>
      <c r="D9" s="14" t="s">
        <v>21</v>
      </c>
      <c r="E9" s="15" t="s">
        <v>59</v>
      </c>
      <c r="F9" s="15" t="s">
        <v>54</v>
      </c>
      <c r="G9" s="15" t="s">
        <v>29</v>
      </c>
      <c r="H9" s="16" t="s">
        <v>24</v>
      </c>
      <c r="I9" s="17">
        <v>38567</v>
      </c>
      <c r="J9" s="17" t="s">
        <v>43</v>
      </c>
      <c r="K9" s="17" t="s">
        <v>44</v>
      </c>
      <c r="L9" s="17" t="s">
        <v>142</v>
      </c>
      <c r="M9" s="18">
        <v>11</v>
      </c>
      <c r="N9" s="5"/>
      <c r="O9" s="29">
        <f>(Таблица4[[#This Row],[Результат теория к 100 б.]]+Таблица4[[#This Row],[Результат практика к 100 б.]])/2</f>
        <v>43.083333333333329</v>
      </c>
      <c r="P9" s="29">
        <f>Таблица4[[#This Row],[Итог теория макс. 180 б.]]/180*100</f>
        <v>47.5</v>
      </c>
      <c r="Q9" s="3">
        <f>SUM(Таблица4[[#This Row],[задание 1 (50 бал.)]:[задание 3 (50 бал)]])</f>
        <v>85.5</v>
      </c>
      <c r="R9" s="3">
        <v>20</v>
      </c>
      <c r="S9" s="3">
        <v>44.5</v>
      </c>
      <c r="T9" s="3">
        <v>21</v>
      </c>
      <c r="U9" s="29">
        <f>Таблица4[[#This Row],[Итог практика макс. 150 б.]]/150*100</f>
        <v>38.666666666666664</v>
      </c>
      <c r="V9" s="29">
        <f>SUM(Таблица4[[#This Row],[экология и этология (50 бал)]:[физиология и анатомия растений (50 бал) пересчет]])</f>
        <v>58</v>
      </c>
      <c r="W9" s="32">
        <v>15</v>
      </c>
      <c r="X9" s="3">
        <v>23</v>
      </c>
      <c r="Y9" s="29">
        <f>Таблица4[[#This Row],[физиология и анатомия растений (20 бал)2]]*2.5</f>
        <v>20</v>
      </c>
      <c r="Z9" s="3">
        <v>8</v>
      </c>
      <c r="AA9" s="3"/>
      <c r="AB9" s="3"/>
      <c r="AC9" s="3"/>
      <c r="AD9" s="9"/>
    </row>
    <row r="10" spans="1:30" ht="38.25">
      <c r="A10" s="8">
        <v>5</v>
      </c>
      <c r="B10" s="3" t="s">
        <v>176</v>
      </c>
      <c r="C10" s="23" t="s">
        <v>21</v>
      </c>
      <c r="D10" s="14" t="s">
        <v>22</v>
      </c>
      <c r="E10" s="15" t="s">
        <v>140</v>
      </c>
      <c r="F10" s="15" t="s">
        <v>141</v>
      </c>
      <c r="G10" s="15" t="s">
        <v>33</v>
      </c>
      <c r="H10" s="16" t="s">
        <v>25</v>
      </c>
      <c r="I10" s="17">
        <v>38532</v>
      </c>
      <c r="J10" s="17" t="s">
        <v>43</v>
      </c>
      <c r="K10" s="17" t="s">
        <v>44</v>
      </c>
      <c r="L10" s="17" t="s">
        <v>45</v>
      </c>
      <c r="M10" s="18">
        <v>11</v>
      </c>
      <c r="N10" s="5"/>
      <c r="O10" s="29">
        <f>(Таблица4[[#This Row],[Результат теория к 100 б.]]+Таблица4[[#This Row],[Результат практика к 100 б.]])/2</f>
        <v>39.347222222222229</v>
      </c>
      <c r="P10" s="29">
        <f>Таблица4[[#This Row],[Итог теория макс. 180 б.]]/180*100</f>
        <v>51.94444444444445</v>
      </c>
      <c r="Q10" s="3">
        <f>SUM(Таблица4[[#This Row],[задание 1 (50 бал.)]:[задание 3 (50 бал)]])</f>
        <v>93.5</v>
      </c>
      <c r="R10" s="3">
        <v>21</v>
      </c>
      <c r="S10" s="3">
        <v>48.5</v>
      </c>
      <c r="T10" s="3">
        <v>24</v>
      </c>
      <c r="U10" s="29">
        <f>Таблица4[[#This Row],[Итог практика макс. 150 б.]]/150*100</f>
        <v>26.75</v>
      </c>
      <c r="V10" s="29">
        <f>SUM(Таблица4[[#This Row],[экология и этология (50 бал)]:[физиология и анатомия растений (50 бал) пересчет]])</f>
        <v>40.125</v>
      </c>
      <c r="W10" s="32">
        <v>20</v>
      </c>
      <c r="X10" s="3">
        <v>14.5</v>
      </c>
      <c r="Y10" s="29">
        <f>Таблица4[[#This Row],[физиология и анатомия растений (20 бал)2]]*2.5</f>
        <v>5.625</v>
      </c>
      <c r="Z10" s="3">
        <v>2.25</v>
      </c>
      <c r="AA10" s="3"/>
      <c r="AB10" s="3"/>
      <c r="AC10" s="3"/>
      <c r="AD10" s="9"/>
    </row>
    <row r="11" spans="1:30" ht="38.25">
      <c r="A11" s="8">
        <v>6</v>
      </c>
      <c r="B11" s="3" t="s">
        <v>175</v>
      </c>
      <c r="C11" s="13" t="s">
        <v>21</v>
      </c>
      <c r="D11" s="14" t="s">
        <v>22</v>
      </c>
      <c r="E11" s="15" t="s">
        <v>139</v>
      </c>
      <c r="F11" s="15" t="s">
        <v>40</v>
      </c>
      <c r="G11" s="15" t="s">
        <v>37</v>
      </c>
      <c r="H11" s="16" t="s">
        <v>24</v>
      </c>
      <c r="I11" s="17">
        <v>38637</v>
      </c>
      <c r="J11" s="17" t="s">
        <v>43</v>
      </c>
      <c r="K11" s="17" t="s">
        <v>44</v>
      </c>
      <c r="L11" s="17" t="s">
        <v>45</v>
      </c>
      <c r="M11" s="18">
        <v>11</v>
      </c>
      <c r="N11" s="5"/>
      <c r="O11" s="29">
        <f>(Таблица4[[#This Row],[Результат теория к 100 б.]]+Таблица4[[#This Row],[Результат практика к 100 б.]])/2</f>
        <v>38.513888888888886</v>
      </c>
      <c r="P11" s="29">
        <f>Таблица4[[#This Row],[Итог теория макс. 180 б.]]/180*100</f>
        <v>50.277777777777779</v>
      </c>
      <c r="Q11" s="3">
        <f>SUM(Таблица4[[#This Row],[задание 1 (50 бал.)]:[задание 3 (50 бал)]])</f>
        <v>90.5</v>
      </c>
      <c r="R11" s="3">
        <v>18</v>
      </c>
      <c r="S11" s="3">
        <v>50.5</v>
      </c>
      <c r="T11" s="3">
        <v>22</v>
      </c>
      <c r="U11" s="29">
        <f>Таблица4[[#This Row],[Итог практика макс. 150 б.]]/150*100</f>
        <v>26.75</v>
      </c>
      <c r="V11" s="29">
        <f>SUM(Таблица4[[#This Row],[экология и этология (50 бал)]:[физиология и анатомия растений (50 бал) пересчет]])</f>
        <v>40.125</v>
      </c>
      <c r="W11" s="32">
        <v>18</v>
      </c>
      <c r="X11" s="3">
        <v>9</v>
      </c>
      <c r="Y11" s="29">
        <f>Таблица4[[#This Row],[физиология и анатомия растений (20 бал)2]]*2.5</f>
        <v>13.125</v>
      </c>
      <c r="Z11" s="3">
        <v>5.25</v>
      </c>
      <c r="AA11" s="3"/>
      <c r="AB11" s="3"/>
      <c r="AC11" s="3"/>
      <c r="AD11" s="9"/>
    </row>
    <row r="12" spans="1:30" ht="51">
      <c r="A12" s="8">
        <v>7</v>
      </c>
      <c r="B12" s="3" t="s">
        <v>169</v>
      </c>
      <c r="C12" s="13" t="s">
        <v>21</v>
      </c>
      <c r="D12" s="14" t="s">
        <v>21</v>
      </c>
      <c r="E12" s="15" t="s">
        <v>130</v>
      </c>
      <c r="F12" s="15" t="s">
        <v>53</v>
      </c>
      <c r="G12" s="15" t="s">
        <v>131</v>
      </c>
      <c r="H12" s="16" t="s">
        <v>25</v>
      </c>
      <c r="I12" s="17">
        <v>38578</v>
      </c>
      <c r="J12" s="17" t="s">
        <v>43</v>
      </c>
      <c r="K12" s="17" t="s">
        <v>44</v>
      </c>
      <c r="L12" s="17" t="s">
        <v>132</v>
      </c>
      <c r="M12" s="18">
        <v>11</v>
      </c>
      <c r="N12" s="5"/>
      <c r="O12" s="29">
        <f>(Таблица4[[#This Row],[Результат теория к 100 б.]]+Таблица4[[#This Row],[Результат практика к 100 б.]])/2</f>
        <v>37.416666666666671</v>
      </c>
      <c r="P12" s="29">
        <f>Таблица4[[#This Row],[Итог теория макс. 180 б.]]/180*100</f>
        <v>48.333333333333336</v>
      </c>
      <c r="Q12" s="3">
        <f>SUM(Таблица4[[#This Row],[задание 1 (50 бал.)]:[задание 3 (50 бал)]])</f>
        <v>87</v>
      </c>
      <c r="R12" s="3">
        <v>16</v>
      </c>
      <c r="S12" s="3">
        <v>51</v>
      </c>
      <c r="T12" s="3">
        <v>20</v>
      </c>
      <c r="U12" s="29">
        <f>Таблица4[[#This Row],[Итог практика макс. 150 б.]]/150*100</f>
        <v>26.5</v>
      </c>
      <c r="V12" s="29">
        <f>SUM(Таблица4[[#This Row],[экология и этология (50 бал)]:[физиология и анатомия растений (50 бал) пересчет]])</f>
        <v>39.75</v>
      </c>
      <c r="W12" s="32">
        <v>15</v>
      </c>
      <c r="X12" s="3">
        <v>16</v>
      </c>
      <c r="Y12" s="29">
        <f>Таблица4[[#This Row],[физиология и анатомия растений (20 бал)2]]*2.5</f>
        <v>8.75</v>
      </c>
      <c r="Z12" s="3">
        <v>3.5</v>
      </c>
      <c r="AA12" s="3"/>
      <c r="AB12" s="3"/>
      <c r="AC12" s="3"/>
      <c r="AD12" s="9"/>
    </row>
    <row r="13" spans="1:30" ht="51">
      <c r="A13" s="8">
        <v>8</v>
      </c>
      <c r="B13" s="3" t="s">
        <v>165</v>
      </c>
      <c r="C13" s="13" t="s">
        <v>21</v>
      </c>
      <c r="D13" s="14" t="s">
        <v>21</v>
      </c>
      <c r="E13" s="15" t="s">
        <v>126</v>
      </c>
      <c r="F13" s="15" t="s">
        <v>127</v>
      </c>
      <c r="G13" s="15" t="s">
        <v>128</v>
      </c>
      <c r="H13" s="16" t="s">
        <v>24</v>
      </c>
      <c r="I13" s="17">
        <v>38778</v>
      </c>
      <c r="J13" s="17" t="s">
        <v>43</v>
      </c>
      <c r="K13" s="17" t="s">
        <v>44</v>
      </c>
      <c r="L13" s="17" t="s">
        <v>108</v>
      </c>
      <c r="M13" s="18">
        <v>11</v>
      </c>
      <c r="N13" s="5"/>
      <c r="O13" s="29">
        <f>(Таблица4[[#This Row],[Результат теория к 100 б.]]+Таблица4[[#This Row],[Результат практика к 100 б.]])/2</f>
        <v>35.666666666666671</v>
      </c>
      <c r="P13" s="29">
        <f>Таблица4[[#This Row],[Итог теория макс. 180 б.]]/180*100</f>
        <v>40.833333333333336</v>
      </c>
      <c r="Q13" s="3">
        <f>SUM(Таблица4[[#This Row],[задание 1 (50 бал.)]:[задание 3 (50 бал)]])</f>
        <v>73.5</v>
      </c>
      <c r="R13" s="3">
        <v>17</v>
      </c>
      <c r="S13" s="3">
        <v>40.5</v>
      </c>
      <c r="T13" s="3">
        <v>16</v>
      </c>
      <c r="U13" s="29">
        <f>Таблица4[[#This Row],[Итог практика макс. 150 б.]]/150*100</f>
        <v>30.5</v>
      </c>
      <c r="V13" s="29">
        <f>SUM(Таблица4[[#This Row],[экология и этология (50 бал)]:[физиология и анатомия растений (50 бал) пересчет]])</f>
        <v>45.75</v>
      </c>
      <c r="W13" s="32">
        <v>20</v>
      </c>
      <c r="X13" s="3">
        <v>14.5</v>
      </c>
      <c r="Y13" s="29">
        <f>Таблица4[[#This Row],[физиология и анатомия растений (20 бал)2]]*2.5</f>
        <v>11.25</v>
      </c>
      <c r="Z13" s="3">
        <v>4.5</v>
      </c>
      <c r="AA13" s="3"/>
      <c r="AB13" s="3"/>
      <c r="AC13" s="3"/>
      <c r="AD13" s="9"/>
    </row>
    <row r="14" spans="1:30" ht="51">
      <c r="A14" s="8">
        <v>9</v>
      </c>
      <c r="B14" s="3" t="s">
        <v>168</v>
      </c>
      <c r="C14" s="13" t="s">
        <v>21</v>
      </c>
      <c r="D14" s="14" t="s">
        <v>21</v>
      </c>
      <c r="E14" s="15" t="s">
        <v>129</v>
      </c>
      <c r="F14" s="15" t="s">
        <v>73</v>
      </c>
      <c r="G14" s="15" t="s">
        <v>34</v>
      </c>
      <c r="H14" s="16" t="s">
        <v>25</v>
      </c>
      <c r="I14" s="17">
        <v>38649</v>
      </c>
      <c r="J14" s="17" t="s">
        <v>43</v>
      </c>
      <c r="K14" s="17" t="s">
        <v>44</v>
      </c>
      <c r="L14" s="17" t="s">
        <v>108</v>
      </c>
      <c r="M14" s="18">
        <v>11</v>
      </c>
      <c r="N14" s="5"/>
      <c r="O14" s="29">
        <f>(Таблица4[[#This Row],[Результат теория к 100 б.]]+Таблица4[[#This Row],[Результат практика к 100 б.]])/2</f>
        <v>30.75</v>
      </c>
      <c r="P14" s="29">
        <f>Таблица4[[#This Row],[Итог теория макс. 180 б.]]/180*100</f>
        <v>39.166666666666664</v>
      </c>
      <c r="Q14" s="3">
        <f>SUM(Таблица4[[#This Row],[задание 1 (50 бал.)]:[задание 3 (50 бал)]])</f>
        <v>70.5</v>
      </c>
      <c r="R14" s="3">
        <v>17</v>
      </c>
      <c r="S14" s="3">
        <v>39</v>
      </c>
      <c r="T14" s="3">
        <v>14.5</v>
      </c>
      <c r="U14" s="29">
        <f>Таблица4[[#This Row],[Итог практика макс. 150 б.]]/150*100</f>
        <v>22.333333333333332</v>
      </c>
      <c r="V14" s="29">
        <f>SUM(Таблица4[[#This Row],[экология и этология (50 бал)]:[физиология и анатомия растений (50 бал) пересчет]])</f>
        <v>33.5</v>
      </c>
      <c r="W14" s="32">
        <v>16</v>
      </c>
      <c r="X14" s="3">
        <v>15</v>
      </c>
      <c r="Y14" s="29">
        <f>Таблица4[[#This Row],[физиология и анатомия растений (20 бал)2]]*2.5</f>
        <v>2.5</v>
      </c>
      <c r="Z14" s="3">
        <v>1</v>
      </c>
      <c r="AA14" s="3"/>
      <c r="AB14" s="3"/>
      <c r="AC14" s="3"/>
      <c r="AD14" s="9"/>
    </row>
    <row r="15" spans="1:30" ht="38.25">
      <c r="A15" s="8">
        <v>10</v>
      </c>
      <c r="B15" s="3" t="s">
        <v>171</v>
      </c>
      <c r="C15" s="13" t="s">
        <v>21</v>
      </c>
      <c r="D15" s="14" t="s">
        <v>57</v>
      </c>
      <c r="E15" s="15" t="s">
        <v>133</v>
      </c>
      <c r="F15" s="15" t="s">
        <v>134</v>
      </c>
      <c r="G15" s="15" t="s">
        <v>32</v>
      </c>
      <c r="H15" s="16" t="s">
        <v>24</v>
      </c>
      <c r="I15" s="17">
        <v>38273</v>
      </c>
      <c r="J15" s="22" t="s">
        <v>43</v>
      </c>
      <c r="K15" s="22" t="s">
        <v>44</v>
      </c>
      <c r="L15" s="17" t="s">
        <v>197</v>
      </c>
      <c r="M15" s="18">
        <v>11</v>
      </c>
      <c r="N15" s="5"/>
      <c r="O15" s="29">
        <f>(Таблица4[[#This Row],[Результат теория к 100 б.]]+Таблица4[[#This Row],[Результат практика к 100 б.]])/2</f>
        <v>28.833333333333332</v>
      </c>
      <c r="P15" s="29">
        <f>Таблица4[[#This Row],[Итог теория макс. 180 б.]]/180*100</f>
        <v>37.5</v>
      </c>
      <c r="Q15" s="3">
        <f>SUM(Таблица4[[#This Row],[задание 1 (50 бал.)]:[задание 3 (50 бал)]])</f>
        <v>67.5</v>
      </c>
      <c r="R15" s="3">
        <v>16</v>
      </c>
      <c r="S15" s="3">
        <v>41</v>
      </c>
      <c r="T15" s="3">
        <v>10.5</v>
      </c>
      <c r="U15" s="29">
        <f>Таблица4[[#This Row],[Итог практика макс. 150 б.]]/150*100</f>
        <v>20.166666666666664</v>
      </c>
      <c r="V15" s="29">
        <f>SUM(Таблица4[[#This Row],[экология и этология (50 бал)]:[физиология и анатомия растений (50 бал) пересчет]])</f>
        <v>30.25</v>
      </c>
      <c r="W15" s="3">
        <v>12</v>
      </c>
      <c r="X15" s="3">
        <v>9.5</v>
      </c>
      <c r="Y15" s="29">
        <f>Таблица4[[#This Row],[физиология и анатомия растений (20 бал)2]]*2.5</f>
        <v>8.75</v>
      </c>
      <c r="Z15" s="3">
        <v>3.5</v>
      </c>
      <c r="AA15" s="3"/>
      <c r="AB15" s="3"/>
      <c r="AC15" s="3"/>
      <c r="AD15" s="9"/>
    </row>
    <row r="16" spans="1:30" ht="38.25">
      <c r="A16" s="8">
        <v>11</v>
      </c>
      <c r="B16" s="3" t="s">
        <v>173</v>
      </c>
      <c r="C16" s="13" t="s">
        <v>21</v>
      </c>
      <c r="D16" s="14" t="s">
        <v>57</v>
      </c>
      <c r="E16" s="15" t="s">
        <v>137</v>
      </c>
      <c r="F16" s="15" t="s">
        <v>101</v>
      </c>
      <c r="G16" s="15" t="s">
        <v>29</v>
      </c>
      <c r="H16" s="16" t="s">
        <v>24</v>
      </c>
      <c r="I16" s="17">
        <v>38608</v>
      </c>
      <c r="J16" s="22" t="s">
        <v>43</v>
      </c>
      <c r="K16" s="22" t="s">
        <v>44</v>
      </c>
      <c r="L16" s="17" t="s">
        <v>135</v>
      </c>
      <c r="M16" s="18">
        <v>11</v>
      </c>
      <c r="N16" s="5"/>
      <c r="O16" s="29">
        <f>(Таблица4[[#This Row],[Результат теория к 100 б.]]+Таблица4[[#This Row],[Результат практика к 100 б.]])/2</f>
        <v>27.208333333333336</v>
      </c>
      <c r="P16" s="29">
        <f>Таблица4[[#This Row],[Итог теория макс. 180 б.]]/180*100</f>
        <v>38.333333333333336</v>
      </c>
      <c r="Q16" s="3">
        <f>SUM(Таблица4[[#This Row],[задание 1 (50 бал.)]:[задание 3 (50 бал)]])</f>
        <v>69</v>
      </c>
      <c r="R16" s="3">
        <v>14</v>
      </c>
      <c r="S16" s="3">
        <v>40.5</v>
      </c>
      <c r="T16" s="3">
        <v>14.5</v>
      </c>
      <c r="U16" s="29">
        <f>Таблица4[[#This Row],[Итог практика макс. 150 б.]]/150*100</f>
        <v>16.083333333333332</v>
      </c>
      <c r="V16" s="29">
        <f>SUM(Таблица4[[#This Row],[экология и этология (50 бал)]:[физиология и анатомия растений (50 бал) пересчет]])</f>
        <v>24.125</v>
      </c>
      <c r="W16" s="3">
        <v>10</v>
      </c>
      <c r="X16" s="3">
        <v>11</v>
      </c>
      <c r="Y16" s="29">
        <f>Таблица4[[#This Row],[физиология и анатомия растений (20 бал)2]]*2.5</f>
        <v>3.125</v>
      </c>
      <c r="Z16" s="3">
        <v>1.25</v>
      </c>
      <c r="AA16" s="3"/>
      <c r="AB16" s="3"/>
      <c r="AC16" s="3"/>
      <c r="AD16" s="9"/>
    </row>
    <row r="17" spans="1:30" ht="38.25">
      <c r="A17" s="8">
        <v>12</v>
      </c>
      <c r="B17" s="3" t="s">
        <v>172</v>
      </c>
      <c r="C17" s="13" t="s">
        <v>21</v>
      </c>
      <c r="D17" s="14" t="s">
        <v>57</v>
      </c>
      <c r="E17" s="15" t="s">
        <v>136</v>
      </c>
      <c r="F17" s="15" t="s">
        <v>38</v>
      </c>
      <c r="G17" s="15" t="s">
        <v>26</v>
      </c>
      <c r="H17" s="16" t="s">
        <v>24</v>
      </c>
      <c r="I17" s="17">
        <v>38551</v>
      </c>
      <c r="J17" s="22" t="s">
        <v>43</v>
      </c>
      <c r="K17" s="22" t="s">
        <v>44</v>
      </c>
      <c r="L17" s="17" t="s">
        <v>135</v>
      </c>
      <c r="M17" s="18">
        <v>11</v>
      </c>
      <c r="N17" s="5"/>
      <c r="O17" s="29">
        <f>(Таблица4[[#This Row],[Результат теория к 100 б.]]+Таблица4[[#This Row],[Результат практика к 100 б.]])/2</f>
        <v>23.930555555555557</v>
      </c>
      <c r="P17" s="29">
        <f>Таблица4[[#This Row],[Итог теория макс. 180 б.]]/180*100</f>
        <v>30.277777777777775</v>
      </c>
      <c r="Q17" s="3">
        <f>SUM(Таблица4[[#This Row],[задание 1 (50 бал.)]:[задание 3 (50 бал)]])</f>
        <v>54.5</v>
      </c>
      <c r="R17" s="3">
        <v>8</v>
      </c>
      <c r="S17" s="3">
        <v>38.5</v>
      </c>
      <c r="T17" s="3">
        <v>8</v>
      </c>
      <c r="U17" s="29">
        <f>Таблица4[[#This Row],[Итог практика макс. 150 б.]]/150*100</f>
        <v>17.583333333333336</v>
      </c>
      <c r="V17" s="29">
        <f>SUM(Таблица4[[#This Row],[экология и этология (50 бал)]:[физиология и анатомия растений (50 бал) пересчет]])</f>
        <v>26.375</v>
      </c>
      <c r="W17" s="3">
        <v>3</v>
      </c>
      <c r="X17" s="3">
        <v>19</v>
      </c>
      <c r="Y17" s="29">
        <f>Таблица4[[#This Row],[физиология и анатомия растений (20 бал)2]]*2.5</f>
        <v>4.375</v>
      </c>
      <c r="Z17" s="3">
        <v>1.75</v>
      </c>
      <c r="AA17" s="3"/>
      <c r="AB17" s="3"/>
      <c r="AC17" s="3"/>
      <c r="AD17" s="9"/>
    </row>
  </sheetData>
  <sortState ref="D6:M26">
    <sortCondition ref="E6:E26"/>
  </sortState>
  <dataValidations count="3">
    <dataValidation type="list" allowBlank="1" showInputMessage="1" showErrorMessage="1" sqref="H6:H17">
      <formula1>пол</formula1>
    </dataValidation>
    <dataValidation type="list" allowBlank="1" showInputMessage="1" showErrorMessage="1" sqref="J6:J17">
      <formula1>гражданство</formula1>
    </dataValidation>
    <dataValidation type="list" allowBlank="1" showInputMessage="1" showErrorMessage="1" sqref="M6:M1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'9 класс'!Заголовки_для_печати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2017-01-03T11:20:55Z</cp:lastPrinted>
  <dcterms:created xsi:type="dcterms:W3CDTF">2014-12-24T12:13:51Z</dcterms:created>
  <dcterms:modified xsi:type="dcterms:W3CDTF">2023-02-10T07:53:37Z</dcterms:modified>
</cp:coreProperties>
</file>